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55" yWindow="-210" windowWidth="14955" windowHeight="8160"/>
  </bookViews>
  <sheets>
    <sheet name="保険税比較(1)" sheetId="41" r:id="rId1"/>
  </sheets>
  <calcPr calcId="145621"/>
</workbook>
</file>

<file path=xl/calcChain.xml><?xml version="1.0" encoding="utf-8"?>
<calcChain xmlns="http://schemas.openxmlformats.org/spreadsheetml/2006/main">
  <c r="A31" i="41" l="1"/>
  <c r="A32" i="41" s="1"/>
  <c r="AM31" i="41" s="1"/>
  <c r="A29" i="41"/>
  <c r="A30" i="41" s="1"/>
  <c r="I30" i="41" s="1"/>
  <c r="A14" i="41"/>
  <c r="A12" i="41"/>
  <c r="I27" i="41" l="1"/>
  <c r="E31" i="41"/>
  <c r="H31" i="41"/>
  <c r="L31" i="41"/>
  <c r="P31" i="41"/>
  <c r="T31" i="41"/>
  <c r="X31" i="41"/>
  <c r="AB31" i="41"/>
  <c r="AF31" i="41"/>
  <c r="AJ31" i="41"/>
  <c r="D31" i="41"/>
  <c r="I31" i="41"/>
  <c r="M31" i="41"/>
  <c r="Q31" i="41"/>
  <c r="U31" i="41"/>
  <c r="Y31" i="41"/>
  <c r="AC31" i="41"/>
  <c r="AG31" i="41"/>
  <c r="AK31" i="41"/>
  <c r="F31" i="41"/>
  <c r="J31" i="41"/>
  <c r="N31" i="41"/>
  <c r="R31" i="41"/>
  <c r="V31" i="41"/>
  <c r="Z31" i="41"/>
  <c r="AD31" i="41"/>
  <c r="AH31" i="41"/>
  <c r="AL31" i="41"/>
  <c r="G31" i="41"/>
  <c r="K31" i="41"/>
  <c r="O31" i="41"/>
  <c r="S31" i="41"/>
  <c r="W31" i="41"/>
  <c r="AA31" i="41"/>
  <c r="AE31" i="41"/>
  <c r="AI31" i="41"/>
  <c r="D30" i="41"/>
  <c r="D27" i="41" s="1"/>
  <c r="AM30" i="41"/>
  <c r="AM27" i="41" s="1"/>
  <c r="AL30" i="41"/>
  <c r="AL27" i="41" s="1"/>
  <c r="AK30" i="41"/>
  <c r="AK27" i="41" s="1"/>
  <c r="AJ30" i="41"/>
  <c r="AJ27" i="41" s="1"/>
  <c r="AI30" i="41"/>
  <c r="AI27" i="41" s="1"/>
  <c r="AH30" i="41"/>
  <c r="AH27" i="41" s="1"/>
  <c r="AG30" i="41"/>
  <c r="AG27" i="41" s="1"/>
  <c r="AF30" i="41"/>
  <c r="AF27" i="41" s="1"/>
  <c r="AE30" i="41"/>
  <c r="AE27" i="41" s="1"/>
  <c r="AD30" i="41"/>
  <c r="AD27" i="41" s="1"/>
  <c r="AC30" i="41"/>
  <c r="AC27" i="41" s="1"/>
  <c r="AB30" i="41"/>
  <c r="AB27" i="41" s="1"/>
  <c r="AA30" i="41"/>
  <c r="AA27" i="41" s="1"/>
  <c r="Z30" i="41"/>
  <c r="Z27" i="41" s="1"/>
  <c r="Y30" i="41"/>
  <c r="Y27" i="41" s="1"/>
  <c r="X30" i="41"/>
  <c r="X27" i="41" s="1"/>
  <c r="W30" i="41"/>
  <c r="W27" i="41" s="1"/>
  <c r="V30" i="41"/>
  <c r="V27" i="41" s="1"/>
  <c r="U30" i="41"/>
  <c r="U27" i="41" s="1"/>
  <c r="T30" i="41"/>
  <c r="T27" i="41" s="1"/>
  <c r="S30" i="41"/>
  <c r="S27" i="41" s="1"/>
  <c r="R30" i="41"/>
  <c r="R27" i="41" s="1"/>
  <c r="Q30" i="41"/>
  <c r="Q27" i="41" s="1"/>
  <c r="P30" i="41"/>
  <c r="P27" i="41" s="1"/>
  <c r="O30" i="41"/>
  <c r="O27" i="41" s="1"/>
  <c r="N30" i="41"/>
  <c r="N27" i="41" s="1"/>
  <c r="M30" i="41"/>
  <c r="M27" i="41" s="1"/>
  <c r="L30" i="41"/>
  <c r="L27" i="41" s="1"/>
  <c r="K30" i="41"/>
  <c r="K27" i="41" s="1"/>
  <c r="J30" i="41"/>
  <c r="J27" i="41" s="1"/>
  <c r="H30" i="41"/>
  <c r="H27" i="41" s="1"/>
  <c r="G30" i="41"/>
  <c r="G27" i="41" s="1"/>
  <c r="F30" i="41"/>
  <c r="F27" i="41" s="1"/>
  <c r="E30" i="41"/>
  <c r="E27" i="41" s="1"/>
  <c r="D13" i="41"/>
  <c r="D10" i="41" s="1"/>
  <c r="AM13" i="41"/>
  <c r="AM10" i="41" s="1"/>
  <c r="AL13" i="41"/>
  <c r="AL10" i="41" s="1"/>
  <c r="AK13" i="41"/>
  <c r="AK10" i="41" s="1"/>
  <c r="AJ13" i="41"/>
  <c r="AJ10" i="41" s="1"/>
  <c r="AI13" i="41"/>
  <c r="AI10" i="41" s="1"/>
  <c r="AH13" i="41"/>
  <c r="AH10" i="41" s="1"/>
  <c r="AG13" i="41"/>
  <c r="AG10" i="41" s="1"/>
  <c r="AF13" i="41"/>
  <c r="AF10" i="41" s="1"/>
  <c r="AE13" i="41"/>
  <c r="AE10" i="41" s="1"/>
  <c r="AD13" i="41"/>
  <c r="AD10" i="41" s="1"/>
  <c r="AC13" i="41"/>
  <c r="AC10" i="41" s="1"/>
  <c r="AB13" i="41"/>
  <c r="AB10" i="41" s="1"/>
  <c r="AA13" i="41"/>
  <c r="AA10" i="41" s="1"/>
  <c r="Z13" i="41"/>
  <c r="Z10" i="41" s="1"/>
  <c r="Y13" i="41"/>
  <c r="Y10" i="41" s="1"/>
  <c r="X13" i="41"/>
  <c r="X10" i="41" s="1"/>
  <c r="W13" i="41"/>
  <c r="W10" i="41" s="1"/>
  <c r="V13" i="41"/>
  <c r="V10" i="41" s="1"/>
  <c r="U13" i="41"/>
  <c r="U10" i="41" s="1"/>
  <c r="T13" i="41"/>
  <c r="T10" i="41" s="1"/>
  <c r="S13" i="41"/>
  <c r="S10" i="41" s="1"/>
  <c r="R13" i="41"/>
  <c r="R10" i="41" s="1"/>
  <c r="Q13" i="41"/>
  <c r="Q10" i="41" s="1"/>
  <c r="P13" i="41"/>
  <c r="P10" i="41" s="1"/>
  <c r="O13" i="41"/>
  <c r="O10" i="41" s="1"/>
  <c r="N13" i="41"/>
  <c r="N10" i="41" s="1"/>
  <c r="M13" i="41"/>
  <c r="M10" i="41" s="1"/>
  <c r="L13" i="41"/>
  <c r="L10" i="41" s="1"/>
  <c r="K13" i="41"/>
  <c r="K10" i="41" s="1"/>
  <c r="J13" i="41"/>
  <c r="J10" i="41" s="1"/>
  <c r="I13" i="41"/>
  <c r="I10" i="41" s="1"/>
  <c r="H13" i="41"/>
  <c r="H10" i="41" s="1"/>
  <c r="G13" i="41"/>
  <c r="G10" i="41" s="1"/>
  <c r="F13" i="41"/>
  <c r="F10" i="41" s="1"/>
  <c r="E13" i="41"/>
  <c r="E10" i="41" s="1"/>
  <c r="R50" i="41"/>
  <c r="Q50" i="41"/>
  <c r="P50" i="41"/>
  <c r="O50" i="41"/>
  <c r="N50" i="41"/>
  <c r="M50" i="41"/>
  <c r="L50" i="41"/>
  <c r="K50" i="41"/>
  <c r="J50" i="41"/>
  <c r="I50" i="41"/>
  <c r="H50" i="41"/>
  <c r="G50" i="41"/>
  <c r="F50" i="41"/>
  <c r="E50" i="41"/>
  <c r="D50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K29" i="41"/>
  <c r="K26" i="41" s="1"/>
  <c r="J29" i="41"/>
  <c r="J26" i="41" s="1"/>
  <c r="K28" i="41"/>
  <c r="K25" i="41" s="1"/>
  <c r="J28" i="41"/>
  <c r="J25" i="41" s="1"/>
  <c r="H29" i="41"/>
  <c r="H26" i="41" s="1"/>
  <c r="G29" i="41"/>
  <c r="G26" i="41" s="1"/>
  <c r="H28" i="41"/>
  <c r="H25" i="41" s="1"/>
  <c r="G28" i="41"/>
  <c r="G25" i="41" s="1"/>
  <c r="E29" i="41"/>
  <c r="E26" i="41" s="1"/>
  <c r="E28" i="41"/>
  <c r="E25" i="41" s="1"/>
  <c r="K14" i="41"/>
  <c r="J14" i="41"/>
  <c r="K12" i="41"/>
  <c r="K9" i="41" s="1"/>
  <c r="J12" i="41"/>
  <c r="J9" i="41" s="1"/>
  <c r="K11" i="41"/>
  <c r="K8" i="41" s="1"/>
  <c r="J11" i="41"/>
  <c r="J8" i="41" s="1"/>
  <c r="H14" i="41"/>
  <c r="G14" i="41"/>
  <c r="H12" i="41"/>
  <c r="H9" i="41" s="1"/>
  <c r="G12" i="41"/>
  <c r="G9" i="41" s="1"/>
  <c r="H11" i="41"/>
  <c r="H8" i="41" s="1"/>
  <c r="G11" i="41"/>
  <c r="G8" i="41" s="1"/>
  <c r="E14" i="41"/>
  <c r="E12" i="41"/>
  <c r="E9" i="41" s="1"/>
  <c r="E11" i="41"/>
  <c r="E8" i="41" s="1"/>
  <c r="D29" i="41"/>
  <c r="D26" i="41" s="1"/>
  <c r="D28" i="41"/>
  <c r="D25" i="41" s="1"/>
  <c r="AM29" i="41"/>
  <c r="AM26" i="41" s="1"/>
  <c r="AL29" i="41"/>
  <c r="AL26" i="41" s="1"/>
  <c r="AK29" i="41"/>
  <c r="AK26" i="41" s="1"/>
  <c r="AJ29" i="41"/>
  <c r="AJ26" i="41" s="1"/>
  <c r="AI29" i="41"/>
  <c r="AI26" i="41" s="1"/>
  <c r="AH29" i="41"/>
  <c r="AH26" i="41" s="1"/>
  <c r="AG29" i="41"/>
  <c r="AG26" i="41" s="1"/>
  <c r="AF29" i="41"/>
  <c r="AF26" i="41" s="1"/>
  <c r="AE29" i="41"/>
  <c r="AE26" i="41" s="1"/>
  <c r="AD29" i="41"/>
  <c r="AD26" i="41" s="1"/>
  <c r="AC29" i="41"/>
  <c r="AC26" i="41" s="1"/>
  <c r="AB29" i="41"/>
  <c r="AB26" i="41" s="1"/>
  <c r="AA29" i="41"/>
  <c r="AA26" i="41" s="1"/>
  <c r="Z29" i="41"/>
  <c r="Z26" i="41" s="1"/>
  <c r="Y29" i="41"/>
  <c r="Y26" i="41" s="1"/>
  <c r="X29" i="41"/>
  <c r="X26" i="41" s="1"/>
  <c r="W29" i="41"/>
  <c r="W26" i="41" s="1"/>
  <c r="V29" i="41"/>
  <c r="V26" i="41" s="1"/>
  <c r="U29" i="41"/>
  <c r="U26" i="41" s="1"/>
  <c r="T29" i="41"/>
  <c r="T26" i="41" s="1"/>
  <c r="S29" i="41"/>
  <c r="S26" i="41" s="1"/>
  <c r="R29" i="41"/>
  <c r="R26" i="41" s="1"/>
  <c r="Q29" i="41"/>
  <c r="Q26" i="41" s="1"/>
  <c r="P29" i="41"/>
  <c r="P26" i="41" s="1"/>
  <c r="O29" i="41"/>
  <c r="O26" i="41" s="1"/>
  <c r="N29" i="41"/>
  <c r="N26" i="41" s="1"/>
  <c r="M29" i="41"/>
  <c r="M26" i="41" s="1"/>
  <c r="L29" i="41"/>
  <c r="L26" i="41" s="1"/>
  <c r="I29" i="41"/>
  <c r="I26" i="41" s="1"/>
  <c r="AM28" i="41"/>
  <c r="AM25" i="41" s="1"/>
  <c r="AL28" i="41"/>
  <c r="AL25" i="41" s="1"/>
  <c r="AK28" i="41"/>
  <c r="AK25" i="41" s="1"/>
  <c r="AJ28" i="41"/>
  <c r="AJ25" i="41" s="1"/>
  <c r="AI28" i="41"/>
  <c r="AI25" i="41" s="1"/>
  <c r="AH28" i="41"/>
  <c r="AH25" i="41" s="1"/>
  <c r="AG28" i="41"/>
  <c r="AG25" i="41" s="1"/>
  <c r="AF28" i="41"/>
  <c r="AF25" i="41" s="1"/>
  <c r="AE28" i="41"/>
  <c r="AE25" i="41" s="1"/>
  <c r="AD28" i="41"/>
  <c r="AD25" i="41" s="1"/>
  <c r="AC28" i="41"/>
  <c r="AC25" i="41" s="1"/>
  <c r="AB28" i="41"/>
  <c r="AB25" i="41" s="1"/>
  <c r="AA28" i="41"/>
  <c r="AA25" i="41" s="1"/>
  <c r="Z28" i="41"/>
  <c r="Z25" i="41" s="1"/>
  <c r="Y28" i="41"/>
  <c r="Y25" i="41" s="1"/>
  <c r="X28" i="41"/>
  <c r="X25" i="41" s="1"/>
  <c r="W28" i="41"/>
  <c r="W25" i="41" s="1"/>
  <c r="V28" i="41"/>
  <c r="V25" i="41" s="1"/>
  <c r="U28" i="41"/>
  <c r="U25" i="41" s="1"/>
  <c r="T28" i="41"/>
  <c r="T25" i="41" s="1"/>
  <c r="S28" i="41"/>
  <c r="S25" i="41" s="1"/>
  <c r="R28" i="41"/>
  <c r="R25" i="41" s="1"/>
  <c r="Q28" i="41"/>
  <c r="Q25" i="41" s="1"/>
  <c r="P28" i="41"/>
  <c r="P25" i="41" s="1"/>
  <c r="O28" i="41"/>
  <c r="O25" i="41" s="1"/>
  <c r="N28" i="41"/>
  <c r="N25" i="41" s="1"/>
  <c r="M28" i="41"/>
  <c r="M25" i="41" s="1"/>
  <c r="L28" i="41"/>
  <c r="L25" i="41" s="1"/>
  <c r="I28" i="41"/>
  <c r="I25" i="41" s="1"/>
  <c r="F29" i="41"/>
  <c r="F26" i="41" s="1"/>
  <c r="F28" i="41"/>
  <c r="F25" i="41" s="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AA14" i="41"/>
  <c r="Z14" i="41"/>
  <c r="Y14" i="41"/>
  <c r="X14" i="41"/>
  <c r="W14" i="41"/>
  <c r="V14" i="41"/>
  <c r="U14" i="41"/>
  <c r="T14" i="41"/>
  <c r="S14" i="41"/>
  <c r="R14" i="41"/>
  <c r="Q14" i="41"/>
  <c r="P14" i="41"/>
  <c r="O14" i="41"/>
  <c r="N14" i="41"/>
  <c r="M14" i="41"/>
  <c r="L14" i="41"/>
  <c r="I14" i="41"/>
  <c r="AM12" i="41"/>
  <c r="AM9" i="41" s="1"/>
  <c r="AL12" i="41"/>
  <c r="AL9" i="41" s="1"/>
  <c r="AK12" i="41"/>
  <c r="AK9" i="41" s="1"/>
  <c r="AJ12" i="41"/>
  <c r="AJ9" i="41" s="1"/>
  <c r="AI12" i="41"/>
  <c r="AI9" i="41" s="1"/>
  <c r="AH12" i="41"/>
  <c r="AH9" i="41" s="1"/>
  <c r="AG12" i="41"/>
  <c r="AG9" i="41" s="1"/>
  <c r="AF12" i="41"/>
  <c r="AF9" i="41" s="1"/>
  <c r="AE12" i="41"/>
  <c r="AE9" i="41" s="1"/>
  <c r="AD12" i="41"/>
  <c r="AD9" i="41" s="1"/>
  <c r="AC12" i="41"/>
  <c r="AC9" i="41" s="1"/>
  <c r="AB12" i="41"/>
  <c r="AB9" i="41" s="1"/>
  <c r="AA12" i="41"/>
  <c r="AA9" i="41" s="1"/>
  <c r="Z12" i="41"/>
  <c r="Z9" i="41" s="1"/>
  <c r="Y12" i="41"/>
  <c r="Y9" i="41" s="1"/>
  <c r="X12" i="41"/>
  <c r="X9" i="41" s="1"/>
  <c r="W12" i="41"/>
  <c r="W9" i="41" s="1"/>
  <c r="V12" i="41"/>
  <c r="V9" i="41" s="1"/>
  <c r="U12" i="41"/>
  <c r="U9" i="41" s="1"/>
  <c r="T12" i="41"/>
  <c r="T9" i="41" s="1"/>
  <c r="S12" i="41"/>
  <c r="S9" i="41" s="1"/>
  <c r="R12" i="41"/>
  <c r="R9" i="41" s="1"/>
  <c r="Q12" i="41"/>
  <c r="Q9" i="41" s="1"/>
  <c r="P12" i="41"/>
  <c r="P9" i="41" s="1"/>
  <c r="O12" i="41"/>
  <c r="O9" i="41" s="1"/>
  <c r="N12" i="41"/>
  <c r="N9" i="41" s="1"/>
  <c r="M12" i="41"/>
  <c r="M9" i="41" s="1"/>
  <c r="L12" i="41"/>
  <c r="L9" i="41" s="1"/>
  <c r="I12" i="41"/>
  <c r="I9" i="41" s="1"/>
  <c r="AM11" i="41"/>
  <c r="AM8" i="41" s="1"/>
  <c r="AL11" i="41"/>
  <c r="AL8" i="41" s="1"/>
  <c r="AK11" i="41"/>
  <c r="AK8" i="41" s="1"/>
  <c r="AJ11" i="41"/>
  <c r="AJ8" i="41" s="1"/>
  <c r="AI11" i="41"/>
  <c r="AI8" i="41" s="1"/>
  <c r="AH11" i="41"/>
  <c r="AH8" i="41" s="1"/>
  <c r="AG11" i="41"/>
  <c r="AG8" i="41" s="1"/>
  <c r="AF11" i="41"/>
  <c r="AF8" i="41" s="1"/>
  <c r="AE11" i="41"/>
  <c r="AE8" i="41" s="1"/>
  <c r="AD11" i="41"/>
  <c r="AD8" i="41" s="1"/>
  <c r="AC11" i="41"/>
  <c r="AC8" i="41" s="1"/>
  <c r="AB11" i="41"/>
  <c r="AB8" i="41" s="1"/>
  <c r="AA11" i="41"/>
  <c r="AA8" i="41" s="1"/>
  <c r="Z11" i="41"/>
  <c r="Z8" i="41" s="1"/>
  <c r="Y11" i="41"/>
  <c r="Y8" i="41" s="1"/>
  <c r="X11" i="41"/>
  <c r="X8" i="41" s="1"/>
  <c r="W11" i="41"/>
  <c r="W8" i="41" s="1"/>
  <c r="V11" i="41"/>
  <c r="V8" i="41" s="1"/>
  <c r="U11" i="41"/>
  <c r="U8" i="41" s="1"/>
  <c r="T11" i="41"/>
  <c r="T8" i="41" s="1"/>
  <c r="S11" i="41"/>
  <c r="S8" i="41" s="1"/>
  <c r="R11" i="41"/>
  <c r="R8" i="41" s="1"/>
  <c r="Q11" i="41"/>
  <c r="Q8" i="41" s="1"/>
  <c r="P11" i="41"/>
  <c r="P8" i="41" s="1"/>
  <c r="O11" i="41"/>
  <c r="O8" i="41" s="1"/>
  <c r="N11" i="41"/>
  <c r="N8" i="41" s="1"/>
  <c r="M11" i="41"/>
  <c r="M8" i="41" s="1"/>
  <c r="L11" i="41"/>
  <c r="L8" i="41" s="1"/>
  <c r="I11" i="41"/>
  <c r="I8" i="41" s="1"/>
  <c r="F14" i="41"/>
  <c r="F12" i="41"/>
  <c r="F9" i="41" s="1"/>
  <c r="F11" i="41"/>
  <c r="D14" i="41"/>
  <c r="D12" i="41"/>
  <c r="D9" i="41" s="1"/>
  <c r="D11" i="41"/>
  <c r="D8" i="41" s="1"/>
  <c r="J33" i="41" l="1"/>
  <c r="J34" i="41" s="1"/>
  <c r="J35" i="41" s="1"/>
  <c r="J48" i="41" s="1"/>
  <c r="H33" i="41"/>
  <c r="H34" i="41" s="1"/>
  <c r="H35" i="41" s="1"/>
  <c r="H48" i="41" s="1"/>
  <c r="K33" i="41"/>
  <c r="K34" i="41" s="1"/>
  <c r="K35" i="41" s="1"/>
  <c r="K48" i="41" s="1"/>
  <c r="G33" i="41"/>
  <c r="G34" i="41" s="1"/>
  <c r="G35" i="41" s="1"/>
  <c r="G48" i="41" s="1"/>
  <c r="D16" i="41"/>
  <c r="D17" i="41" s="1"/>
  <c r="E33" i="41"/>
  <c r="E34" i="41" s="1"/>
  <c r="E35" i="41" s="1"/>
  <c r="E48" i="41" s="1"/>
  <c r="E16" i="41"/>
  <c r="E17" i="41" s="1"/>
  <c r="E18" i="41" s="1"/>
  <c r="E47" i="41" s="1"/>
  <c r="J16" i="41"/>
  <c r="H16" i="41"/>
  <c r="H17" i="41" s="1"/>
  <c r="H18" i="41" s="1"/>
  <c r="H47" i="41" s="1"/>
  <c r="L16" i="41"/>
  <c r="L17" i="41" s="1"/>
  <c r="L18" i="41" s="1"/>
  <c r="P16" i="41"/>
  <c r="P17" i="41" s="1"/>
  <c r="P18" i="41" s="1"/>
  <c r="T16" i="41"/>
  <c r="T17" i="41" s="1"/>
  <c r="T18" i="41" s="1"/>
  <c r="X16" i="41"/>
  <c r="X17" i="41" s="1"/>
  <c r="X18" i="41" s="1"/>
  <c r="AB16" i="41"/>
  <c r="AB17" i="41" s="1"/>
  <c r="AB18" i="41" s="1"/>
  <c r="AF16" i="41"/>
  <c r="AF17" i="41" s="1"/>
  <c r="AF18" i="41" s="1"/>
  <c r="AJ16" i="41"/>
  <c r="AJ17" i="41" s="1"/>
  <c r="AJ18" i="41" s="1"/>
  <c r="N16" i="41"/>
  <c r="N17" i="41" s="1"/>
  <c r="N18" i="41" s="1"/>
  <c r="V16" i="41"/>
  <c r="V17" i="41" s="1"/>
  <c r="V18" i="41" s="1"/>
  <c r="Z16" i="41"/>
  <c r="Z17" i="41" s="1"/>
  <c r="Z18" i="41" s="1"/>
  <c r="AH16" i="41"/>
  <c r="AH17" i="41" s="1"/>
  <c r="AH18" i="41" s="1"/>
  <c r="AL16" i="41"/>
  <c r="AL17" i="41" s="1"/>
  <c r="AL18" i="41" s="1"/>
  <c r="D33" i="41"/>
  <c r="K16" i="41"/>
  <c r="K17" i="41" s="1"/>
  <c r="K18" i="41" s="1"/>
  <c r="K47" i="41" s="1"/>
  <c r="R16" i="41"/>
  <c r="R17" i="41" s="1"/>
  <c r="R18" i="41" s="1"/>
  <c r="AD16" i="41"/>
  <c r="AD17" i="41" s="1"/>
  <c r="AD18" i="41" s="1"/>
  <c r="M16" i="41"/>
  <c r="M17" i="41" s="1"/>
  <c r="M18" i="41" s="1"/>
  <c r="Q16" i="41"/>
  <c r="Q17" i="41" s="1"/>
  <c r="Q18" i="41" s="1"/>
  <c r="U16" i="41"/>
  <c r="U17" i="41" s="1"/>
  <c r="U18" i="41" s="1"/>
  <c r="Y16" i="41"/>
  <c r="Y17" i="41" s="1"/>
  <c r="Y18" i="41" s="1"/>
  <c r="AC16" i="41"/>
  <c r="AC17" i="41" s="1"/>
  <c r="AC18" i="41" s="1"/>
  <c r="AG16" i="41"/>
  <c r="AG17" i="41" s="1"/>
  <c r="AG18" i="41" s="1"/>
  <c r="AK16" i="41"/>
  <c r="AK17" i="41" s="1"/>
  <c r="AK18" i="41" s="1"/>
  <c r="I16" i="41"/>
  <c r="I17" i="41" s="1"/>
  <c r="I18" i="41" s="1"/>
  <c r="I47" i="41" s="1"/>
  <c r="O16" i="41"/>
  <c r="O17" i="41" s="1"/>
  <c r="O18" i="41" s="1"/>
  <c r="S16" i="41"/>
  <c r="S17" i="41" s="1"/>
  <c r="S18" i="41" s="1"/>
  <c r="W16" i="41"/>
  <c r="W17" i="41" s="1"/>
  <c r="W18" i="41" s="1"/>
  <c r="AA16" i="41"/>
  <c r="AA17" i="41" s="1"/>
  <c r="AA18" i="41" s="1"/>
  <c r="AE16" i="41"/>
  <c r="AE17" i="41" s="1"/>
  <c r="AE18" i="41" s="1"/>
  <c r="AI16" i="41"/>
  <c r="AI17" i="41" s="1"/>
  <c r="AI18" i="41" s="1"/>
  <c r="AM16" i="41"/>
  <c r="AM17" i="41" s="1"/>
  <c r="AM18" i="41" s="1"/>
  <c r="G16" i="41"/>
  <c r="F8" i="41"/>
  <c r="F16" i="41" s="1"/>
  <c r="F33" i="41"/>
  <c r="I33" i="41"/>
  <c r="I34" i="41" s="1"/>
  <c r="I35" i="41" s="1"/>
  <c r="I48" i="41" s="1"/>
  <c r="L33" i="41"/>
  <c r="L34" i="41" s="1"/>
  <c r="L35" i="41" s="1"/>
  <c r="L48" i="41" s="1"/>
  <c r="M33" i="41"/>
  <c r="M34" i="41" s="1"/>
  <c r="M35" i="41" s="1"/>
  <c r="M48" i="41" s="1"/>
  <c r="N33" i="41"/>
  <c r="N34" i="41" s="1"/>
  <c r="N35" i="41" s="1"/>
  <c r="N48" i="41" s="1"/>
  <c r="O33" i="41"/>
  <c r="O34" i="41" s="1"/>
  <c r="O35" i="41" s="1"/>
  <c r="O48" i="41" s="1"/>
  <c r="P33" i="41"/>
  <c r="P34" i="41" s="1"/>
  <c r="P35" i="41" s="1"/>
  <c r="P48" i="41" s="1"/>
  <c r="Q33" i="41"/>
  <c r="Q34" i="41" s="1"/>
  <c r="Q35" i="41" s="1"/>
  <c r="Q48" i="41" s="1"/>
  <c r="R33" i="41"/>
  <c r="R34" i="41" s="1"/>
  <c r="R35" i="41" s="1"/>
  <c r="R48" i="41" s="1"/>
  <c r="S33" i="41"/>
  <c r="S34" i="41" s="1"/>
  <c r="S35" i="41" s="1"/>
  <c r="S48" i="41" s="1"/>
  <c r="T33" i="41"/>
  <c r="T34" i="41" s="1"/>
  <c r="T35" i="41" s="1"/>
  <c r="T48" i="41" s="1"/>
  <c r="U33" i="41"/>
  <c r="U34" i="41" s="1"/>
  <c r="U35" i="41" s="1"/>
  <c r="U48" i="41" s="1"/>
  <c r="V33" i="41"/>
  <c r="V34" i="41" s="1"/>
  <c r="V35" i="41" s="1"/>
  <c r="V48" i="41" s="1"/>
  <c r="W33" i="41"/>
  <c r="W34" i="41" s="1"/>
  <c r="W35" i="41" s="1"/>
  <c r="W48" i="41" s="1"/>
  <c r="X33" i="41"/>
  <c r="X34" i="41" s="1"/>
  <c r="X35" i="41" s="1"/>
  <c r="X48" i="41" s="1"/>
  <c r="Y33" i="41"/>
  <c r="Y34" i="41" s="1"/>
  <c r="Y35" i="41" s="1"/>
  <c r="Y48" i="41" s="1"/>
  <c r="Z33" i="41"/>
  <c r="Z34" i="41" s="1"/>
  <c r="Z35" i="41" s="1"/>
  <c r="Z48" i="41" s="1"/>
  <c r="AA33" i="41"/>
  <c r="AA34" i="41" s="1"/>
  <c r="AA35" i="41" s="1"/>
  <c r="AA48" i="41" s="1"/>
  <c r="AB33" i="41"/>
  <c r="AB34" i="41" s="1"/>
  <c r="AB35" i="41" s="1"/>
  <c r="AB48" i="41" s="1"/>
  <c r="AC33" i="41"/>
  <c r="AC34" i="41" s="1"/>
  <c r="AC35" i="41" s="1"/>
  <c r="AC48" i="41" s="1"/>
  <c r="AD33" i="41"/>
  <c r="AD34" i="41" s="1"/>
  <c r="AD35" i="41" s="1"/>
  <c r="AD48" i="41" s="1"/>
  <c r="AE33" i="41"/>
  <c r="AE34" i="41" s="1"/>
  <c r="AE35" i="41" s="1"/>
  <c r="AE48" i="41" s="1"/>
  <c r="AF33" i="41"/>
  <c r="AF34" i="41" s="1"/>
  <c r="AF35" i="41" s="1"/>
  <c r="AF48" i="41" s="1"/>
  <c r="AG33" i="41"/>
  <c r="AG34" i="41" s="1"/>
  <c r="AG35" i="41" s="1"/>
  <c r="AG48" i="41" s="1"/>
  <c r="AH33" i="41"/>
  <c r="AH34" i="41" s="1"/>
  <c r="AH35" i="41" s="1"/>
  <c r="AH48" i="41" s="1"/>
  <c r="AI33" i="41"/>
  <c r="AI34" i="41" s="1"/>
  <c r="AI35" i="41" s="1"/>
  <c r="AI48" i="41" s="1"/>
  <c r="AJ33" i="41"/>
  <c r="AJ34" i="41" s="1"/>
  <c r="AJ35" i="41" s="1"/>
  <c r="AJ48" i="41" s="1"/>
  <c r="AK33" i="41"/>
  <c r="AK34" i="41" s="1"/>
  <c r="AK35" i="41" s="1"/>
  <c r="AK48" i="41" s="1"/>
  <c r="AL33" i="41"/>
  <c r="AL34" i="41" s="1"/>
  <c r="AL35" i="41" s="1"/>
  <c r="AL48" i="41" s="1"/>
  <c r="AM33" i="41"/>
  <c r="AM34" i="41" s="1"/>
  <c r="AM35" i="41" s="1"/>
  <c r="AM48" i="41" s="1"/>
  <c r="D34" i="41" l="1"/>
  <c r="D39" i="41"/>
  <c r="D40" i="41" s="1"/>
  <c r="J39" i="41"/>
  <c r="J40" i="41" s="1"/>
  <c r="G39" i="41"/>
  <c r="G40" i="41" s="1"/>
  <c r="J17" i="41"/>
  <c r="J18" i="41" s="1"/>
  <c r="J47" i="41" s="1"/>
  <c r="E39" i="41"/>
  <c r="E40" i="41" s="1"/>
  <c r="K39" i="41"/>
  <c r="K40" i="41" s="1"/>
  <c r="H39" i="41"/>
  <c r="H40" i="41" s="1"/>
  <c r="F34" i="41"/>
  <c r="F35" i="41" s="1"/>
  <c r="F48" i="41" s="1"/>
  <c r="G17" i="41"/>
  <c r="G18" i="41" s="1"/>
  <c r="F17" i="41"/>
  <c r="F18" i="41" s="1"/>
  <c r="AM47" i="41"/>
  <c r="AL47" i="41"/>
  <c r="AK47" i="41"/>
  <c r="AJ47" i="41"/>
  <c r="AI47" i="41"/>
  <c r="AH47" i="41"/>
  <c r="AG47" i="41"/>
  <c r="AF47" i="41"/>
  <c r="AE47" i="41"/>
  <c r="AD47" i="41"/>
  <c r="AC47" i="41"/>
  <c r="AB47" i="41"/>
  <c r="AA47" i="41"/>
  <c r="Z47" i="41"/>
  <c r="Y47" i="4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I39" i="41"/>
  <c r="I40" i="41" s="1"/>
  <c r="F39" i="41"/>
  <c r="F40" i="41" s="1"/>
  <c r="AM39" i="41"/>
  <c r="AM40" i="41" s="1"/>
  <c r="AL39" i="41"/>
  <c r="AL40" i="41" s="1"/>
  <c r="AK39" i="41"/>
  <c r="AK40" i="41" s="1"/>
  <c r="AJ39" i="41"/>
  <c r="AJ40" i="41" s="1"/>
  <c r="AI39" i="41"/>
  <c r="AI40" i="41" s="1"/>
  <c r="AH39" i="41"/>
  <c r="AH40" i="41" s="1"/>
  <c r="AG39" i="41"/>
  <c r="AG40" i="41" s="1"/>
  <c r="AF39" i="41"/>
  <c r="AF40" i="41" s="1"/>
  <c r="AE39" i="41"/>
  <c r="AE40" i="41" s="1"/>
  <c r="AD39" i="41"/>
  <c r="AD40" i="41" s="1"/>
  <c r="AC39" i="41"/>
  <c r="AC40" i="41" s="1"/>
  <c r="AB39" i="41"/>
  <c r="AB40" i="41" s="1"/>
  <c r="AA39" i="41"/>
  <c r="AA40" i="41" s="1"/>
  <c r="Z39" i="41"/>
  <c r="Z40" i="41" s="1"/>
  <c r="Y39" i="41"/>
  <c r="Y40" i="41" s="1"/>
  <c r="X39" i="41"/>
  <c r="X40" i="41" s="1"/>
  <c r="W39" i="41"/>
  <c r="W40" i="41" s="1"/>
  <c r="V39" i="41"/>
  <c r="V40" i="41" s="1"/>
  <c r="U39" i="41"/>
  <c r="U40" i="41" s="1"/>
  <c r="T39" i="41"/>
  <c r="T40" i="41" s="1"/>
  <c r="S39" i="41"/>
  <c r="S40" i="41" s="1"/>
  <c r="R39" i="41"/>
  <c r="R40" i="41" s="1"/>
  <c r="Q39" i="41"/>
  <c r="Q40" i="41" s="1"/>
  <c r="P39" i="41"/>
  <c r="P40" i="41" s="1"/>
  <c r="O39" i="41"/>
  <c r="O40" i="41" s="1"/>
  <c r="N39" i="41"/>
  <c r="N40" i="41" s="1"/>
  <c r="M39" i="41"/>
  <c r="M40" i="41" s="1"/>
  <c r="L39" i="41"/>
  <c r="L40" i="41" s="1"/>
  <c r="F47" i="41" l="1"/>
  <c r="G47" i="41"/>
</calcChain>
</file>

<file path=xl/sharedStrings.xml><?xml version="1.0" encoding="utf-8"?>
<sst xmlns="http://schemas.openxmlformats.org/spreadsheetml/2006/main" count="78" uniqueCount="47">
  <si>
    <t>小暮</t>
    <rPh sb="0" eb="2">
      <t>コグレ</t>
    </rPh>
    <phoneticPr fontId="1"/>
  </si>
  <si>
    <t>負担率　　　（％）</t>
    <rPh sb="0" eb="2">
      <t>フタン</t>
    </rPh>
    <rPh sb="2" eb="3">
      <t>リツ</t>
    </rPh>
    <phoneticPr fontId="1"/>
  </si>
  <si>
    <t>所得　　　　（万円）</t>
    <rPh sb="0" eb="2">
      <t>ショトク</t>
    </rPh>
    <rPh sb="7" eb="8">
      <t>マン</t>
    </rPh>
    <rPh sb="8" eb="9">
      <t>エン</t>
    </rPh>
    <phoneticPr fontId="1"/>
  </si>
  <si>
    <t>２０１０．１２．６</t>
    <phoneticPr fontId="1"/>
  </si>
  <si>
    <t>課税限度額（万円）　　　</t>
    <rPh sb="0" eb="2">
      <t>カゼイ</t>
    </rPh>
    <rPh sb="2" eb="4">
      <t>ゲンド</t>
    </rPh>
    <rPh sb="4" eb="5">
      <t>ガク</t>
    </rPh>
    <rPh sb="6" eb="7">
      <t>マン</t>
    </rPh>
    <rPh sb="7" eb="8">
      <t>エン</t>
    </rPh>
    <phoneticPr fontId="1"/>
  </si>
  <si>
    <t>医療分　：</t>
    <rPh sb="0" eb="2">
      <t>イリョウ</t>
    </rPh>
    <rPh sb="2" eb="3">
      <t>ブン</t>
    </rPh>
    <phoneticPr fontId="1"/>
  </si>
  <si>
    <t>後期分　：</t>
    <rPh sb="0" eb="2">
      <t>コウキ</t>
    </rPh>
    <rPh sb="2" eb="3">
      <t>ブン</t>
    </rPh>
    <phoneticPr fontId="1"/>
  </si>
  <si>
    <t>介護分　：</t>
    <rPh sb="0" eb="2">
      <t>カイゴ</t>
    </rPh>
    <rPh sb="2" eb="3">
      <t>ブン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</si>
  <si>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</si>
  <si>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</si>
  <si>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</si>
  <si>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</si>
  <si>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</si>
  <si>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②　：　５割軽減の影響　、　所得≦３３＋２４．５＊（世帯人数ー１）</t>
    <rPh sb="14" eb="16">
      <t>ショトク</t>
    </rPh>
    <rPh sb="26" eb="28">
      <t>セタイ</t>
    </rPh>
    <rPh sb="28" eb="30">
      <t>ニンズウ</t>
    </rPh>
    <phoneticPr fontId="1"/>
  </si>
  <si>
    <t>③　：　２割軽減の影響　、　所得≦３３＋３５＊（世帯人数）</t>
    <rPh sb="14" eb="16">
      <t>ショトク</t>
    </rPh>
    <rPh sb="24" eb="26">
      <t>セタイ</t>
    </rPh>
    <rPh sb="26" eb="28">
      <t>ニンズウ</t>
    </rPh>
    <phoneticPr fontId="1"/>
  </si>
  <si>
    <t>④　：　２割軽減の影響　、　所得≦３３＋３５＊（世帯人数）　</t>
    <phoneticPr fontId="1"/>
  </si>
  <si>
    <t>⑤　：　２割軽減の影響　、　所得≦３３＋３５＊（世帯人数）</t>
    <phoneticPr fontId="1"/>
  </si>
  <si>
    <r>
      <t>①　：　７割軽減の影響　、　所得</t>
    </r>
    <r>
      <rPr>
        <sz val="11"/>
        <color theme="1"/>
        <rFont val="ＭＳ Ｐゴシック"/>
        <family val="2"/>
        <scheme val="minor"/>
      </rPr>
      <t>≦</t>
    </r>
    <r>
      <rPr>
        <sz val="11"/>
        <color theme="1"/>
        <rFont val="ＭＳ Ｐゴシック"/>
        <family val="2"/>
        <charset val="128"/>
        <scheme val="minor"/>
      </rPr>
      <t>３３万円以下</t>
    </r>
    <rPh sb="5" eb="6">
      <t>ワリ</t>
    </rPh>
    <rPh sb="6" eb="8">
      <t>ケイゲン</t>
    </rPh>
    <rPh sb="9" eb="11">
      <t>エイキョウ</t>
    </rPh>
    <rPh sb="14" eb="16">
      <t>ショトク</t>
    </rPh>
    <rPh sb="19" eb="21">
      <t>マンエン</t>
    </rPh>
    <rPh sb="21" eb="23">
      <t>イカ</t>
    </rPh>
    <phoneticPr fontId="1"/>
  </si>
  <si>
    <t>所得　　　　　　　　　（万円）</t>
    <rPh sb="0" eb="2">
      <t>ショトク</t>
    </rPh>
    <rPh sb="12" eb="13">
      <t>マン</t>
    </rPh>
    <rPh sb="13" eb="14">
      <t>エン</t>
    </rPh>
    <phoneticPr fontId="1"/>
  </si>
  <si>
    <t>被保険者率　　（　％　）</t>
    <rPh sb="0" eb="1">
      <t>ヒ</t>
    </rPh>
    <rPh sb="1" eb="4">
      <t>ホケンシャ</t>
    </rPh>
    <rPh sb="4" eb="5">
      <t>リツ</t>
    </rPh>
    <phoneticPr fontId="1"/>
  </si>
  <si>
    <t>滞納率　　　　　（　％　）</t>
    <rPh sb="0" eb="2">
      <t>タイノウ</t>
    </rPh>
    <rPh sb="2" eb="3">
      <t>リツ</t>
    </rPh>
    <phoneticPr fontId="1"/>
  </si>
  <si>
    <t>共済組合　 （7.83%,本人1/2）</t>
    <rPh sb="0" eb="2">
      <t>キョウサイ</t>
    </rPh>
    <rPh sb="2" eb="4">
      <t>クミアイ</t>
    </rPh>
    <rPh sb="13" eb="15">
      <t>ホンニン</t>
    </rPh>
    <phoneticPr fontId="1"/>
  </si>
  <si>
    <t>健保組合   （8%,    本人1/2）</t>
    <rPh sb="0" eb="2">
      <t>ケンポ</t>
    </rPh>
    <rPh sb="2" eb="4">
      <t>クミアイ</t>
    </rPh>
    <phoneticPr fontId="1"/>
  </si>
  <si>
    <t>協会けんぽ　(10%,     本人1/2)</t>
    <rPh sb="0" eb="2">
      <t>キョウカイ</t>
    </rPh>
    <phoneticPr fontId="1"/>
  </si>
  <si>
    <t>均等割　　（円）</t>
    <rPh sb="0" eb="2">
      <t>キントウ</t>
    </rPh>
    <rPh sb="2" eb="3">
      <t>ワ</t>
    </rPh>
    <rPh sb="6" eb="7">
      <t>エン</t>
    </rPh>
    <phoneticPr fontId="1"/>
  </si>
  <si>
    <t>平等割　　（円）</t>
    <rPh sb="0" eb="2">
      <t>ビョウドウ</t>
    </rPh>
    <rPh sb="2" eb="3">
      <t>ワ</t>
    </rPh>
    <rPh sb="6" eb="7">
      <t>エン</t>
    </rPh>
    <phoneticPr fontId="1"/>
  </si>
  <si>
    <t>２０１2．5．1</t>
    <phoneticPr fontId="1"/>
  </si>
  <si>
    <t>所得割額　（医療：％）</t>
    <rPh sb="0" eb="2">
      <t>ショトク</t>
    </rPh>
    <rPh sb="2" eb="3">
      <t>ワリ</t>
    </rPh>
    <rPh sb="3" eb="4">
      <t>ガク</t>
    </rPh>
    <rPh sb="6" eb="8">
      <t>イリョウ</t>
    </rPh>
    <phoneticPr fontId="1"/>
  </si>
  <si>
    <t>　　　　　　　（後期：％）</t>
    <rPh sb="8" eb="10">
      <t>コウキ</t>
    </rPh>
    <phoneticPr fontId="1"/>
  </si>
  <si>
    <t>　　　　　　　（介護：％）</t>
    <rPh sb="8" eb="10">
      <t>カイゴ</t>
    </rPh>
    <phoneticPr fontId="1"/>
  </si>
  <si>
    <t>資産割額　（医療：％）</t>
    <rPh sb="0" eb="2">
      <t>シサン</t>
    </rPh>
    <phoneticPr fontId="1"/>
  </si>
  <si>
    <t xml:space="preserve">              （後期：％）</t>
    <rPh sb="15" eb="17">
      <t>コウキ</t>
    </rPh>
    <phoneticPr fontId="1"/>
  </si>
  <si>
    <t>固定資産評価（万円）</t>
    <rPh sb="0" eb="2">
      <t>コテイ</t>
    </rPh>
    <rPh sb="2" eb="4">
      <t>シサン</t>
    </rPh>
    <rPh sb="4" eb="6">
      <t>ヒョウカ</t>
    </rPh>
    <rPh sb="7" eb="9">
      <t>マンエン</t>
    </rPh>
    <phoneticPr fontId="1"/>
  </si>
  <si>
    <t>課税限度額   （万円）　　　</t>
    <rPh sb="0" eb="2">
      <t>カゼイ</t>
    </rPh>
    <rPh sb="2" eb="4">
      <t>ゲンド</t>
    </rPh>
    <rPh sb="4" eb="5">
      <t>ガク</t>
    </rPh>
    <rPh sb="9" eb="10">
      <t>マン</t>
    </rPh>
    <rPh sb="10" eb="11">
      <t>エン</t>
    </rPh>
    <phoneticPr fontId="1"/>
  </si>
  <si>
    <t>家族　　　　（人）</t>
    <rPh sb="0" eb="2">
      <t>カゾク</t>
    </rPh>
    <rPh sb="7" eb="8">
      <t>ニン</t>
    </rPh>
    <phoneticPr fontId="1"/>
  </si>
  <si>
    <t>均等割額  （万円）</t>
    <rPh sb="0" eb="2">
      <t>キントウ</t>
    </rPh>
    <rPh sb="2" eb="3">
      <t>ワ</t>
    </rPh>
    <rPh sb="3" eb="4">
      <t>ガク</t>
    </rPh>
    <phoneticPr fontId="1"/>
  </si>
  <si>
    <t>平等割額　（万円）</t>
    <rPh sb="0" eb="2">
      <t>ビョウドウ</t>
    </rPh>
    <rPh sb="2" eb="3">
      <t>ワリ</t>
    </rPh>
    <rPh sb="3" eb="4">
      <t>ガク</t>
    </rPh>
    <phoneticPr fontId="1"/>
  </si>
  <si>
    <t>保険料（軽減後）（万円）</t>
    <rPh sb="0" eb="3">
      <t>ホケンリョウ</t>
    </rPh>
    <rPh sb="4" eb="6">
      <t>ケイゲン</t>
    </rPh>
    <rPh sb="6" eb="7">
      <t>ゴ</t>
    </rPh>
    <phoneticPr fontId="1"/>
  </si>
  <si>
    <t>保険料　 　（万円）</t>
    <rPh sb="0" eb="3">
      <t>ホケンリョウ</t>
    </rPh>
    <phoneticPr fontId="1"/>
  </si>
  <si>
    <t>保険料Ⅰ（平成２３年度）　から　保険料Ⅱ（新改定予想）時のアップ額、率</t>
    <rPh sb="27" eb="28">
      <t>ジ</t>
    </rPh>
    <rPh sb="32" eb="33">
      <t>ガク</t>
    </rPh>
    <rPh sb="34" eb="35">
      <t>リツ</t>
    </rPh>
    <phoneticPr fontId="1"/>
  </si>
  <si>
    <t>　所得　　　　　（万円）</t>
    <rPh sb="1" eb="3">
      <t>ショトク</t>
    </rPh>
    <rPh sb="9" eb="10">
      <t>マン</t>
    </rPh>
    <rPh sb="10" eb="11">
      <t>エン</t>
    </rPh>
    <phoneticPr fontId="1"/>
  </si>
  <si>
    <t>　アップ額Ⅲ 　（万円）</t>
    <phoneticPr fontId="1"/>
  </si>
  <si>
    <t>　アップ率Ⅲ 　（％）</t>
    <rPh sb="4" eb="5">
      <t>リツ</t>
    </rPh>
    <phoneticPr fontId="1"/>
  </si>
  <si>
    <t>（平成２３年度）負担率　（％）</t>
    <rPh sb="8" eb="10">
      <t>フタン</t>
    </rPh>
    <rPh sb="10" eb="11">
      <t>リツ</t>
    </rPh>
    <phoneticPr fontId="1"/>
  </si>
  <si>
    <t>（新改定予想） 負担率　（％）</t>
    <rPh sb="8" eb="10">
      <t>フタン</t>
    </rPh>
    <rPh sb="10" eb="11">
      <t>リツ</t>
    </rPh>
    <phoneticPr fontId="1"/>
  </si>
  <si>
    <t>国民健康保険料Ⅰ　（平成２３年度）　　；　４０〜６４歳</t>
    <rPh sb="0" eb="2">
      <t>コクミン</t>
    </rPh>
    <rPh sb="2" eb="4">
      <t>ケンコウ</t>
    </rPh>
    <rPh sb="4" eb="5">
      <t>ホ</t>
    </rPh>
    <rPh sb="5" eb="6">
      <t>ケン</t>
    </rPh>
    <rPh sb="6" eb="7">
      <t>リョウ</t>
    </rPh>
    <rPh sb="10" eb="12">
      <t>ヘイセイ</t>
    </rPh>
    <rPh sb="14" eb="15">
      <t>ネン</t>
    </rPh>
    <rPh sb="15" eb="16">
      <t>ド</t>
    </rPh>
    <rPh sb="26" eb="27">
      <t>サイ</t>
    </rPh>
    <phoneticPr fontId="1"/>
  </si>
  <si>
    <t>国民健康保険料Ⅱ　（新改定予想）　　　；　４０〜６４歳</t>
    <rPh sb="0" eb="2">
      <t>コクミン</t>
    </rPh>
    <rPh sb="2" eb="4">
      <t>ケンコウ</t>
    </rPh>
    <rPh sb="4" eb="5">
      <t>ホ</t>
    </rPh>
    <rPh sb="5" eb="6">
      <t>ケン</t>
    </rPh>
    <rPh sb="6" eb="7">
      <t>リョウ</t>
    </rPh>
    <rPh sb="10" eb="11">
      <t>シン</t>
    </rPh>
    <rPh sb="11" eb="13">
      <t>カイテイ</t>
    </rPh>
    <rPh sb="13" eb="15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</si>
</sst>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0" fillId="0" borderId="6" xfId="0" applyBorder="1">
      <alignment vertical="center"/>
    </xf>
    <xf numFmtId="0" fontId="0" fillId="0" borderId="6" xfId="0" applyFill="1" applyBorder="1">
      <alignment vertical="center"/>
    </xf>
    <xf numFmtId="176" fontId="0" fillId="0" borderId="0" xfId="0" applyNumberFormat="1">
      <alignment vertical="center"/>
    </xf>
    <xf numFmtId="0" fontId="3" fillId="0" borderId="6" xfId="0" applyFon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Border="1">
      <alignment vertical="center"/>
    </xf>
    <xf numFmtId="3" fontId="0" fillId="0" borderId="0" xfId="0" applyNumberFormat="1" applyAlignment="1">
      <alignment horizontal="right" vertical="center"/>
    </xf>
    <xf numFmtId="0" fontId="0" fillId="0" borderId="8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0" xfId="0" applyFont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0" fillId="0" borderId="14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4" fillId="0" borderId="11" xfId="0" applyFont="1" applyBorder="1">
      <alignment vertical="center"/>
    </xf>
    <xf numFmtId="0" fontId="4" fillId="0" borderId="2" xfId="0" applyFont="1" applyBorder="1">
      <alignment vertical="center"/>
    </xf>
    <xf numFmtId="177" fontId="9" fillId="0" borderId="2" xfId="0" applyNumberFormat="1" applyFont="1" applyBorder="1">
      <alignment vertical="center"/>
    </xf>
    <xf numFmtId="177" fontId="9" fillId="0" borderId="14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12" xfId="0" applyNumberFormat="1" applyFont="1" applyBorder="1">
      <alignment vertical="center"/>
    </xf>
    <xf numFmtId="0" fontId="7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1907261592359"/>
          <c:y val="4.7599226945506813E-2"/>
          <c:w val="0.76275459317585592"/>
          <c:h val="0.795589158445480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'保険税比較(1)'!$B$47</c:f>
              <c:strCache>
                <c:ptCount val="1"/>
                <c:pt idx="0">
                  <c:v>（平成２３年度）負担率　（％）</c:v>
                </c:pt>
              </c:strCache>
            </c:strRef>
          </c:tx>
          <c:xVal>
            <c:numRef>
              <c:f>'保険税比較(1)'!$D$46:$AM$46</c:f>
              <c:numCache>
                <c:formatCode>General</c:formatCode>
                <c:ptCount val="36"/>
                <c:pt idx="0">
                  <c:v>0</c:v>
                </c:pt>
                <c:pt idx="1">
                  <c:v>33</c:v>
                </c:pt>
                <c:pt idx="2">
                  <c:v>50</c:v>
                </c:pt>
                <c:pt idx="3">
                  <c:v>57.5</c:v>
                </c:pt>
                <c:pt idx="4">
                  <c:v>68</c:v>
                </c:pt>
                <c:pt idx="5">
                  <c:v>100</c:v>
                </c:pt>
                <c:pt idx="6">
                  <c:v>103</c:v>
                </c:pt>
                <c:pt idx="7">
                  <c:v>138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550</c:v>
                </c:pt>
                <c:pt idx="17">
                  <c:v>600</c:v>
                </c:pt>
                <c:pt idx="18">
                  <c:v>650</c:v>
                </c:pt>
                <c:pt idx="19">
                  <c:v>700</c:v>
                </c:pt>
                <c:pt idx="20">
                  <c:v>750</c:v>
                </c:pt>
                <c:pt idx="21">
                  <c:v>800</c:v>
                </c:pt>
                <c:pt idx="22">
                  <c:v>850</c:v>
                </c:pt>
                <c:pt idx="23">
                  <c:v>900</c:v>
                </c:pt>
                <c:pt idx="24">
                  <c:v>950</c:v>
                </c:pt>
                <c:pt idx="25">
                  <c:v>1000</c:v>
                </c:pt>
                <c:pt idx="26">
                  <c:v>1050</c:v>
                </c:pt>
                <c:pt idx="27">
                  <c:v>1100</c:v>
                </c:pt>
                <c:pt idx="28">
                  <c:v>1150</c:v>
                </c:pt>
                <c:pt idx="29">
                  <c:v>1200</c:v>
                </c:pt>
                <c:pt idx="30">
                  <c:v>1250</c:v>
                </c:pt>
                <c:pt idx="31">
                  <c:v>1300</c:v>
                </c:pt>
                <c:pt idx="32">
                  <c:v>1350</c:v>
                </c:pt>
                <c:pt idx="33">
                  <c:v>1400</c:v>
                </c:pt>
                <c:pt idx="34">
                  <c:v>1450</c:v>
                </c:pt>
                <c:pt idx="35">
                  <c:v>1500</c:v>
                </c:pt>
              </c:numCache>
            </c:numRef>
          </c:xVal>
          <c:yVal>
            <c:numRef>
              <c:f>'保険税比較(1)'!$D$47:$AM$47</c:f>
              <c:numCache>
                <c:formatCode>0.0_ </c:formatCode>
                <c:ptCount val="36"/>
                <c:pt idx="1">
                  <c:v>6.5454545454545459</c:v>
                </c:pt>
                <c:pt idx="2">
                  <c:v>14.022399999999999</c:v>
                </c:pt>
                <c:pt idx="3">
                  <c:v>13.153391304347828</c:v>
                </c:pt>
                <c:pt idx="4">
                  <c:v>12.258823529411766</c:v>
                </c:pt>
                <c:pt idx="5">
                  <c:v>10.691200000000002</c:v>
                </c:pt>
                <c:pt idx="6">
                  <c:v>13.242718446601941</c:v>
                </c:pt>
                <c:pt idx="7">
                  <c:v>12.217391304347826</c:v>
                </c:pt>
                <c:pt idx="8">
                  <c:v>11.975999999999999</c:v>
                </c:pt>
                <c:pt idx="9">
                  <c:v>11.282</c:v>
                </c:pt>
                <c:pt idx="10">
                  <c:v>10.865600000000001</c:v>
                </c:pt>
                <c:pt idx="11">
                  <c:v>10.588000000000001</c:v>
                </c:pt>
                <c:pt idx="12">
                  <c:v>10.389714285714287</c:v>
                </c:pt>
                <c:pt idx="13">
                  <c:v>9.9907499999999985</c:v>
                </c:pt>
                <c:pt idx="14">
                  <c:v>9.6473333333333322</c:v>
                </c:pt>
                <c:pt idx="15">
                  <c:v>9.3726000000000003</c:v>
                </c:pt>
                <c:pt idx="16">
                  <c:v>9.1478181818181827</c:v>
                </c:pt>
                <c:pt idx="17">
                  <c:v>8.9450000000000003</c:v>
                </c:pt>
                <c:pt idx="18">
                  <c:v>8.6415384615384614</c:v>
                </c:pt>
                <c:pt idx="19">
                  <c:v>8.3814285714285717</c:v>
                </c:pt>
                <c:pt idx="20">
                  <c:v>8.1560000000000006</c:v>
                </c:pt>
                <c:pt idx="21">
                  <c:v>7.9587500000000002</c:v>
                </c:pt>
                <c:pt idx="22">
                  <c:v>7.7847058823529407</c:v>
                </c:pt>
                <c:pt idx="23">
                  <c:v>7.5555555555555554</c:v>
                </c:pt>
                <c:pt idx="24">
                  <c:v>7.1578947368421044</c:v>
                </c:pt>
                <c:pt idx="25">
                  <c:v>6.8000000000000007</c:v>
                </c:pt>
                <c:pt idx="26">
                  <c:v>6.4761904761904754</c:v>
                </c:pt>
                <c:pt idx="27">
                  <c:v>6.1818181818181817</c:v>
                </c:pt>
                <c:pt idx="28">
                  <c:v>5.9130434782608692</c:v>
                </c:pt>
                <c:pt idx="29">
                  <c:v>5.6666666666666661</c:v>
                </c:pt>
                <c:pt idx="30">
                  <c:v>5.4399999999999995</c:v>
                </c:pt>
                <c:pt idx="31">
                  <c:v>5.2307692307692308</c:v>
                </c:pt>
                <c:pt idx="32">
                  <c:v>5.0370370370370372</c:v>
                </c:pt>
                <c:pt idx="33">
                  <c:v>4.8571428571428568</c:v>
                </c:pt>
                <c:pt idx="34">
                  <c:v>4.6896551724137936</c:v>
                </c:pt>
                <c:pt idx="35">
                  <c:v>4.5333333333333332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'保険税比較(1)'!$B$48</c:f>
              <c:strCache>
                <c:ptCount val="1"/>
                <c:pt idx="0">
                  <c:v>（新改定予想） 負担率　（％）</c:v>
                </c:pt>
              </c:strCache>
            </c:strRef>
          </c:tx>
          <c:xVal>
            <c:numRef>
              <c:f>'保険税比較(1)'!$D$46:$AM$46</c:f>
              <c:numCache>
                <c:formatCode>General</c:formatCode>
                <c:ptCount val="36"/>
                <c:pt idx="0">
                  <c:v>0</c:v>
                </c:pt>
                <c:pt idx="1">
                  <c:v>33</c:v>
                </c:pt>
                <c:pt idx="2">
                  <c:v>50</c:v>
                </c:pt>
                <c:pt idx="3">
                  <c:v>57.5</c:v>
                </c:pt>
                <c:pt idx="4">
                  <c:v>68</c:v>
                </c:pt>
                <c:pt idx="5">
                  <c:v>100</c:v>
                </c:pt>
                <c:pt idx="6">
                  <c:v>103</c:v>
                </c:pt>
                <c:pt idx="7">
                  <c:v>138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550</c:v>
                </c:pt>
                <c:pt idx="17">
                  <c:v>600</c:v>
                </c:pt>
                <c:pt idx="18">
                  <c:v>650</c:v>
                </c:pt>
                <c:pt idx="19">
                  <c:v>700</c:v>
                </c:pt>
                <c:pt idx="20">
                  <c:v>750</c:v>
                </c:pt>
                <c:pt idx="21">
                  <c:v>800</c:v>
                </c:pt>
                <c:pt idx="22">
                  <c:v>850</c:v>
                </c:pt>
                <c:pt idx="23">
                  <c:v>900</c:v>
                </c:pt>
                <c:pt idx="24">
                  <c:v>950</c:v>
                </c:pt>
                <c:pt idx="25">
                  <c:v>1000</c:v>
                </c:pt>
                <c:pt idx="26">
                  <c:v>1050</c:v>
                </c:pt>
                <c:pt idx="27">
                  <c:v>1100</c:v>
                </c:pt>
                <c:pt idx="28">
                  <c:v>1150</c:v>
                </c:pt>
                <c:pt idx="29">
                  <c:v>1200</c:v>
                </c:pt>
                <c:pt idx="30">
                  <c:v>1250</c:v>
                </c:pt>
                <c:pt idx="31">
                  <c:v>1300</c:v>
                </c:pt>
                <c:pt idx="32">
                  <c:v>1350</c:v>
                </c:pt>
                <c:pt idx="33">
                  <c:v>1400</c:v>
                </c:pt>
                <c:pt idx="34">
                  <c:v>1450</c:v>
                </c:pt>
                <c:pt idx="35">
                  <c:v>1500</c:v>
                </c:pt>
              </c:numCache>
            </c:numRef>
          </c:xVal>
          <c:yVal>
            <c:numRef>
              <c:f>'保険税比較(1)'!$D$48:$AM$48</c:f>
              <c:numCache>
                <c:formatCode>0.0_ </c:formatCode>
                <c:ptCount val="36"/>
                <c:pt idx="1">
                  <c:v>7.5272727272727256</c:v>
                </c:pt>
                <c:pt idx="2">
                  <c:v>16.3216</c:v>
                </c:pt>
                <c:pt idx="3">
                  <c:v>15.371826086956522</c:v>
                </c:pt>
                <c:pt idx="4">
                  <c:v>14.394117647058824</c:v>
                </c:pt>
                <c:pt idx="5">
                  <c:v>12.6808</c:v>
                </c:pt>
                <c:pt idx="6">
                  <c:v>12.574757281553397</c:v>
                </c:pt>
                <c:pt idx="7">
                  <c:v>14.597826086956523</c:v>
                </c:pt>
                <c:pt idx="8">
                  <c:v>14.334</c:v>
                </c:pt>
                <c:pt idx="9">
                  <c:v>13.575499999999998</c:v>
                </c:pt>
                <c:pt idx="10">
                  <c:v>13.120400000000002</c:v>
                </c:pt>
                <c:pt idx="11">
                  <c:v>12.817</c:v>
                </c:pt>
                <c:pt idx="12">
                  <c:v>12.600285714285711</c:v>
                </c:pt>
                <c:pt idx="13">
                  <c:v>12.437749999999999</c:v>
                </c:pt>
                <c:pt idx="14">
                  <c:v>12.134888888888892</c:v>
                </c:pt>
                <c:pt idx="15">
                  <c:v>11.8314</c:v>
                </c:pt>
                <c:pt idx="16">
                  <c:v>11.407090909090908</c:v>
                </c:pt>
                <c:pt idx="17">
                  <c:v>11.014833333333335</c:v>
                </c:pt>
                <c:pt idx="18">
                  <c:v>10.682923076923077</c:v>
                </c:pt>
                <c:pt idx="19">
                  <c:v>10.398428571428571</c:v>
                </c:pt>
                <c:pt idx="20">
                  <c:v>9.7333333333333325</c:v>
                </c:pt>
                <c:pt idx="21">
                  <c:v>9.125</c:v>
                </c:pt>
                <c:pt idx="22">
                  <c:v>8.5882352941176467</c:v>
                </c:pt>
                <c:pt idx="23">
                  <c:v>8.1111111111111107</c:v>
                </c:pt>
                <c:pt idx="24">
                  <c:v>7.6842105263157894</c:v>
                </c:pt>
                <c:pt idx="25">
                  <c:v>7.3</c:v>
                </c:pt>
                <c:pt idx="26">
                  <c:v>6.9523809523809526</c:v>
                </c:pt>
                <c:pt idx="27">
                  <c:v>6.6363636363636358</c:v>
                </c:pt>
                <c:pt idx="28">
                  <c:v>6.3478260869565224</c:v>
                </c:pt>
                <c:pt idx="29">
                  <c:v>6.0833333333333339</c:v>
                </c:pt>
                <c:pt idx="30">
                  <c:v>5.84</c:v>
                </c:pt>
                <c:pt idx="31">
                  <c:v>5.615384615384615</c:v>
                </c:pt>
                <c:pt idx="32">
                  <c:v>5.4074074074074074</c:v>
                </c:pt>
                <c:pt idx="33">
                  <c:v>5.2142857142857144</c:v>
                </c:pt>
                <c:pt idx="34">
                  <c:v>5.0344827586206895</c:v>
                </c:pt>
                <c:pt idx="35">
                  <c:v>4.8666666666666663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'保険税比較(1)'!$B$49</c:f>
              <c:strCache>
                <c:ptCount val="1"/>
                <c:pt idx="0">
                  <c:v>被保険者率　　（　％　）</c:v>
                </c:pt>
              </c:strCache>
            </c:strRef>
          </c:tx>
          <c:xVal>
            <c:numRef>
              <c:f>'保険税比較(1)'!$D$46:$AM$46</c:f>
              <c:numCache>
                <c:formatCode>General</c:formatCode>
                <c:ptCount val="36"/>
                <c:pt idx="0">
                  <c:v>0</c:v>
                </c:pt>
                <c:pt idx="1">
                  <c:v>33</c:v>
                </c:pt>
                <c:pt idx="2">
                  <c:v>50</c:v>
                </c:pt>
                <c:pt idx="3">
                  <c:v>57.5</c:v>
                </c:pt>
                <c:pt idx="4">
                  <c:v>68</c:v>
                </c:pt>
                <c:pt idx="5">
                  <c:v>100</c:v>
                </c:pt>
                <c:pt idx="6">
                  <c:v>103</c:v>
                </c:pt>
                <c:pt idx="7">
                  <c:v>138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550</c:v>
                </c:pt>
                <c:pt idx="17">
                  <c:v>600</c:v>
                </c:pt>
                <c:pt idx="18">
                  <c:v>650</c:v>
                </c:pt>
                <c:pt idx="19">
                  <c:v>700</c:v>
                </c:pt>
                <c:pt idx="20">
                  <c:v>750</c:v>
                </c:pt>
                <c:pt idx="21">
                  <c:v>800</c:v>
                </c:pt>
                <c:pt idx="22">
                  <c:v>850</c:v>
                </c:pt>
                <c:pt idx="23">
                  <c:v>900</c:v>
                </c:pt>
                <c:pt idx="24">
                  <c:v>950</c:v>
                </c:pt>
                <c:pt idx="25">
                  <c:v>1000</c:v>
                </c:pt>
                <c:pt idx="26">
                  <c:v>1050</c:v>
                </c:pt>
                <c:pt idx="27">
                  <c:v>1100</c:v>
                </c:pt>
                <c:pt idx="28">
                  <c:v>1150</c:v>
                </c:pt>
                <c:pt idx="29">
                  <c:v>1200</c:v>
                </c:pt>
                <c:pt idx="30">
                  <c:v>1250</c:v>
                </c:pt>
                <c:pt idx="31">
                  <c:v>1300</c:v>
                </c:pt>
                <c:pt idx="32">
                  <c:v>1350</c:v>
                </c:pt>
                <c:pt idx="33">
                  <c:v>1400</c:v>
                </c:pt>
                <c:pt idx="34">
                  <c:v>1450</c:v>
                </c:pt>
                <c:pt idx="35">
                  <c:v>1500</c:v>
                </c:pt>
              </c:numCache>
            </c:numRef>
          </c:xVal>
          <c:yVal>
            <c:numRef>
              <c:f>'保険税比較(1)'!$D$49:$AM$49</c:f>
              <c:numCache>
                <c:formatCode>General</c:formatCode>
                <c:ptCount val="36"/>
                <c:pt idx="0">
                  <c:v>16.737034482758624</c:v>
                </c:pt>
                <c:pt idx="1">
                  <c:v>21.268505399014778</c:v>
                </c:pt>
                <c:pt idx="2">
                  <c:v>22.788758620689656</c:v>
                </c:pt>
                <c:pt idx="3">
                  <c:v>23.299491071428573</c:v>
                </c:pt>
                <c:pt idx="4">
                  <c:v>23.860015054187194</c:v>
                </c:pt>
                <c:pt idx="5">
                  <c:v>24.559694581280787</c:v>
                </c:pt>
                <c:pt idx="6">
                  <c:v>24.554669536945816</c:v>
                </c:pt>
                <c:pt idx="7">
                  <c:v>23.742779192118228</c:v>
                </c:pt>
                <c:pt idx="8">
                  <c:v>23.187773399014777</c:v>
                </c:pt>
                <c:pt idx="9">
                  <c:v>19.810926108374382</c:v>
                </c:pt>
                <c:pt idx="10">
                  <c:v>15.567083743842366</c:v>
                </c:pt>
                <c:pt idx="11">
                  <c:v>11.594177339901472</c:v>
                </c:pt>
                <c:pt idx="12">
                  <c:v>9.030137931034492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'保険税比較(1)'!$B$50</c:f>
              <c:strCache>
                <c:ptCount val="1"/>
                <c:pt idx="0">
                  <c:v>滞納率　　　　　（　％　）</c:v>
                </c:pt>
              </c:strCache>
            </c:strRef>
          </c:tx>
          <c:xVal>
            <c:numRef>
              <c:f>'保険税比較(1)'!$D$46:$AM$46</c:f>
              <c:numCache>
                <c:formatCode>General</c:formatCode>
                <c:ptCount val="36"/>
                <c:pt idx="0">
                  <c:v>0</c:v>
                </c:pt>
                <c:pt idx="1">
                  <c:v>33</c:v>
                </c:pt>
                <c:pt idx="2">
                  <c:v>50</c:v>
                </c:pt>
                <c:pt idx="3">
                  <c:v>57.5</c:v>
                </c:pt>
                <c:pt idx="4">
                  <c:v>68</c:v>
                </c:pt>
                <c:pt idx="5">
                  <c:v>100</c:v>
                </c:pt>
                <c:pt idx="6">
                  <c:v>103</c:v>
                </c:pt>
                <c:pt idx="7">
                  <c:v>138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550</c:v>
                </c:pt>
                <c:pt idx="17">
                  <c:v>600</c:v>
                </c:pt>
                <c:pt idx="18">
                  <c:v>650</c:v>
                </c:pt>
                <c:pt idx="19">
                  <c:v>700</c:v>
                </c:pt>
                <c:pt idx="20">
                  <c:v>750</c:v>
                </c:pt>
                <c:pt idx="21">
                  <c:v>800</c:v>
                </c:pt>
                <c:pt idx="22">
                  <c:v>850</c:v>
                </c:pt>
                <c:pt idx="23">
                  <c:v>900</c:v>
                </c:pt>
                <c:pt idx="24">
                  <c:v>950</c:v>
                </c:pt>
                <c:pt idx="25">
                  <c:v>1000</c:v>
                </c:pt>
                <c:pt idx="26">
                  <c:v>1050</c:v>
                </c:pt>
                <c:pt idx="27">
                  <c:v>1100</c:v>
                </c:pt>
                <c:pt idx="28">
                  <c:v>1150</c:v>
                </c:pt>
                <c:pt idx="29">
                  <c:v>1200</c:v>
                </c:pt>
                <c:pt idx="30">
                  <c:v>1250</c:v>
                </c:pt>
                <c:pt idx="31">
                  <c:v>1300</c:v>
                </c:pt>
                <c:pt idx="32">
                  <c:v>1350</c:v>
                </c:pt>
                <c:pt idx="33">
                  <c:v>1400</c:v>
                </c:pt>
                <c:pt idx="34">
                  <c:v>1450</c:v>
                </c:pt>
                <c:pt idx="35">
                  <c:v>1500</c:v>
                </c:pt>
              </c:numCache>
            </c:numRef>
          </c:xVal>
          <c:yVal>
            <c:numRef>
              <c:f>'保険税比較(1)'!$D$50:$AM$50</c:f>
              <c:numCache>
                <c:formatCode>General</c:formatCode>
                <c:ptCount val="36"/>
                <c:pt idx="0">
                  <c:v>9.1508000000000003</c:v>
                </c:pt>
                <c:pt idx="1">
                  <c:v>10.401226515800001</c:v>
                </c:pt>
                <c:pt idx="2">
                  <c:v>10.907475</c:v>
                </c:pt>
                <c:pt idx="3">
                  <c:v>11.101993715625001</c:v>
                </c:pt>
                <c:pt idx="4">
                  <c:v>11.345287948800001</c:v>
                </c:pt>
                <c:pt idx="5">
                  <c:v>11.8842</c:v>
                </c:pt>
                <c:pt idx="6">
                  <c:v>11.919530701799999</c:v>
                </c:pt>
                <c:pt idx="7">
                  <c:v>12.1479819248</c:v>
                </c:pt>
                <c:pt idx="8">
                  <c:v>12.151024999999999</c:v>
                </c:pt>
                <c:pt idx="9">
                  <c:v>11.778000000000002</c:v>
                </c:pt>
                <c:pt idx="10">
                  <c:v>10.835175000000003</c:v>
                </c:pt>
                <c:pt idx="11">
                  <c:v>9.3925999999999998</c:v>
                </c:pt>
                <c:pt idx="12">
                  <c:v>7.5203249999999997</c:v>
                </c:pt>
                <c:pt idx="13">
                  <c:v>5.2883999999999993</c:v>
                </c:pt>
                <c:pt idx="14">
                  <c:v>2.766875000000002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'保険税比較(1)'!$B$51</c:f>
              <c:strCache>
                <c:ptCount val="1"/>
                <c:pt idx="0">
                  <c:v>共済組合　 （7.83%,本人1/2）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xVal>
            <c:numRef>
              <c:f>'保険税比較(1)'!$D$46:$AM$46</c:f>
              <c:numCache>
                <c:formatCode>General</c:formatCode>
                <c:ptCount val="36"/>
                <c:pt idx="0">
                  <c:v>0</c:v>
                </c:pt>
                <c:pt idx="1">
                  <c:v>33</c:v>
                </c:pt>
                <c:pt idx="2">
                  <c:v>50</c:v>
                </c:pt>
                <c:pt idx="3">
                  <c:v>57.5</c:v>
                </c:pt>
                <c:pt idx="4">
                  <c:v>68</c:v>
                </c:pt>
                <c:pt idx="5">
                  <c:v>100</c:v>
                </c:pt>
                <c:pt idx="6">
                  <c:v>103</c:v>
                </c:pt>
                <c:pt idx="7">
                  <c:v>138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550</c:v>
                </c:pt>
                <c:pt idx="17">
                  <c:v>600</c:v>
                </c:pt>
                <c:pt idx="18">
                  <c:v>650</c:v>
                </c:pt>
                <c:pt idx="19">
                  <c:v>700</c:v>
                </c:pt>
                <c:pt idx="20">
                  <c:v>750</c:v>
                </c:pt>
                <c:pt idx="21">
                  <c:v>800</c:v>
                </c:pt>
                <c:pt idx="22">
                  <c:v>850</c:v>
                </c:pt>
                <c:pt idx="23">
                  <c:v>900</c:v>
                </c:pt>
                <c:pt idx="24">
                  <c:v>950</c:v>
                </c:pt>
                <c:pt idx="25">
                  <c:v>1000</c:v>
                </c:pt>
                <c:pt idx="26">
                  <c:v>1050</c:v>
                </c:pt>
                <c:pt idx="27">
                  <c:v>1100</c:v>
                </c:pt>
                <c:pt idx="28">
                  <c:v>1150</c:v>
                </c:pt>
                <c:pt idx="29">
                  <c:v>1200</c:v>
                </c:pt>
                <c:pt idx="30">
                  <c:v>1250</c:v>
                </c:pt>
                <c:pt idx="31">
                  <c:v>1300</c:v>
                </c:pt>
                <c:pt idx="32">
                  <c:v>1350</c:v>
                </c:pt>
                <c:pt idx="33">
                  <c:v>1400</c:v>
                </c:pt>
                <c:pt idx="34">
                  <c:v>1450</c:v>
                </c:pt>
                <c:pt idx="35">
                  <c:v>1500</c:v>
                </c:pt>
              </c:numCache>
            </c:numRef>
          </c:xVal>
          <c:yVal>
            <c:numRef>
              <c:f>'保険税比較(1)'!$D$51:$AM$51</c:f>
              <c:numCache>
                <c:formatCode>General</c:formatCode>
                <c:ptCount val="36"/>
                <c:pt idx="5">
                  <c:v>7.83</c:v>
                </c:pt>
                <c:pt idx="6">
                  <c:v>7.83</c:v>
                </c:pt>
                <c:pt idx="7">
                  <c:v>7.83</c:v>
                </c:pt>
                <c:pt idx="8">
                  <c:v>7.83</c:v>
                </c:pt>
                <c:pt idx="9">
                  <c:v>7.83</c:v>
                </c:pt>
                <c:pt idx="10">
                  <c:v>7.83</c:v>
                </c:pt>
                <c:pt idx="11">
                  <c:v>7.83</c:v>
                </c:pt>
                <c:pt idx="12">
                  <c:v>7.83</c:v>
                </c:pt>
                <c:pt idx="13">
                  <c:v>7.83</c:v>
                </c:pt>
                <c:pt idx="14">
                  <c:v>7.83</c:v>
                </c:pt>
                <c:pt idx="15">
                  <c:v>7.83</c:v>
                </c:pt>
                <c:pt idx="16">
                  <c:v>7.83</c:v>
                </c:pt>
                <c:pt idx="17">
                  <c:v>7.83</c:v>
                </c:pt>
                <c:pt idx="18">
                  <c:v>7.83</c:v>
                </c:pt>
                <c:pt idx="19">
                  <c:v>7.83</c:v>
                </c:pt>
                <c:pt idx="20">
                  <c:v>7.83</c:v>
                </c:pt>
                <c:pt idx="21">
                  <c:v>7.83</c:v>
                </c:pt>
                <c:pt idx="22">
                  <c:v>7.83</c:v>
                </c:pt>
                <c:pt idx="23">
                  <c:v>7.83</c:v>
                </c:pt>
                <c:pt idx="24">
                  <c:v>7.83</c:v>
                </c:pt>
                <c:pt idx="25">
                  <c:v>7.83</c:v>
                </c:pt>
                <c:pt idx="26">
                  <c:v>7.83</c:v>
                </c:pt>
                <c:pt idx="27">
                  <c:v>7.83</c:v>
                </c:pt>
                <c:pt idx="28">
                  <c:v>7.83</c:v>
                </c:pt>
                <c:pt idx="29">
                  <c:v>7.83</c:v>
                </c:pt>
                <c:pt idx="30">
                  <c:v>7.83</c:v>
                </c:pt>
                <c:pt idx="31">
                  <c:v>7.83</c:v>
                </c:pt>
                <c:pt idx="32">
                  <c:v>7.83</c:v>
                </c:pt>
                <c:pt idx="33">
                  <c:v>7.83</c:v>
                </c:pt>
                <c:pt idx="34">
                  <c:v>7.83</c:v>
                </c:pt>
                <c:pt idx="35">
                  <c:v>7.83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'保険税比較(1)'!$B$52</c:f>
              <c:strCache>
                <c:ptCount val="1"/>
                <c:pt idx="0">
                  <c:v>健保組合   （8%,    本人1/2）</c:v>
                </c:pt>
              </c:strCache>
            </c:strRef>
          </c:tx>
          <c:marker>
            <c:spPr>
              <a:solidFill>
                <a:schemeClr val="tx2"/>
              </a:solidFill>
            </c:spPr>
          </c:marker>
          <c:xVal>
            <c:numRef>
              <c:f>'保険税比較(1)'!$D$46:$AM$46</c:f>
              <c:numCache>
                <c:formatCode>General</c:formatCode>
                <c:ptCount val="36"/>
                <c:pt idx="0">
                  <c:v>0</c:v>
                </c:pt>
                <c:pt idx="1">
                  <c:v>33</c:v>
                </c:pt>
                <c:pt idx="2">
                  <c:v>50</c:v>
                </c:pt>
                <c:pt idx="3">
                  <c:v>57.5</c:v>
                </c:pt>
                <c:pt idx="4">
                  <c:v>68</c:v>
                </c:pt>
                <c:pt idx="5">
                  <c:v>100</c:v>
                </c:pt>
                <c:pt idx="6">
                  <c:v>103</c:v>
                </c:pt>
                <c:pt idx="7">
                  <c:v>138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  <c:pt idx="13">
                  <c:v>400</c:v>
                </c:pt>
                <c:pt idx="14">
                  <c:v>450</c:v>
                </c:pt>
                <c:pt idx="15">
                  <c:v>500</c:v>
                </c:pt>
                <c:pt idx="16">
                  <c:v>550</c:v>
                </c:pt>
                <c:pt idx="17">
                  <c:v>600</c:v>
                </c:pt>
                <c:pt idx="18">
                  <c:v>650</c:v>
                </c:pt>
                <c:pt idx="19">
                  <c:v>700</c:v>
                </c:pt>
                <c:pt idx="20">
                  <c:v>750</c:v>
                </c:pt>
                <c:pt idx="21">
                  <c:v>800</c:v>
                </c:pt>
                <c:pt idx="22">
                  <c:v>850</c:v>
                </c:pt>
                <c:pt idx="23">
                  <c:v>900</c:v>
                </c:pt>
                <c:pt idx="24">
                  <c:v>950</c:v>
                </c:pt>
                <c:pt idx="25">
                  <c:v>1000</c:v>
                </c:pt>
                <c:pt idx="26">
                  <c:v>1050</c:v>
                </c:pt>
                <c:pt idx="27">
                  <c:v>1100</c:v>
                </c:pt>
                <c:pt idx="28">
                  <c:v>1150</c:v>
                </c:pt>
                <c:pt idx="29">
                  <c:v>1200</c:v>
                </c:pt>
                <c:pt idx="30">
                  <c:v>1250</c:v>
                </c:pt>
                <c:pt idx="31">
                  <c:v>1300</c:v>
                </c:pt>
                <c:pt idx="32">
                  <c:v>1350</c:v>
                </c:pt>
                <c:pt idx="33">
                  <c:v>1400</c:v>
                </c:pt>
                <c:pt idx="34">
                  <c:v>1450</c:v>
                </c:pt>
                <c:pt idx="35">
                  <c:v>1500</c:v>
                </c:pt>
              </c:numCache>
            </c:numRef>
          </c:xVal>
          <c:yVal>
            <c:numRef>
              <c:f>'保険税比較(1)'!$D$52:$AM$52</c:f>
              <c:numCache>
                <c:formatCode>General</c:formatCode>
                <c:ptCount val="36"/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53760"/>
        <c:axId val="111264128"/>
      </c:scatterChart>
      <c:valAx>
        <c:axId val="111253760"/>
        <c:scaling>
          <c:orientation val="minMax"/>
          <c:max val="1500"/>
          <c:min val="0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111264128"/>
        <c:crosses val="autoZero"/>
        <c:crossBetween val="midCat"/>
        <c:majorUnit val="200"/>
        <c:minorUnit val="200"/>
      </c:valAx>
      <c:valAx>
        <c:axId val="111264128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111253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5141144670349043"/>
          <c:y val="4.0765105842293606E-2"/>
          <c:w val="0.53192196497825828"/>
          <c:h val="0.4847834878125527"/>
        </c:manualLayout>
      </c:layout>
      <c:overlay val="0"/>
      <c:txPr>
        <a:bodyPr/>
        <a:lstStyle/>
        <a:p>
          <a:pPr>
            <a:defRPr sz="16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666749</xdr:colOff>
      <xdr:row>0</xdr:row>
      <xdr:rowOff>209549</xdr:rowOff>
    </xdr:from>
    <xdr:to>
      <xdr:col>51</xdr:col>
      <xdr:colOff>390524</xdr:colOff>
      <xdr:row>39</xdr:row>
      <xdr:rowOff>19051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0.01642</cdr:x>
      <cdr:y>0.30225</cdr:y>
    </cdr:from>
    <cdr:to>
      <cdr:x>0.09533</cdr:x>
      <cdr:y>0.63883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4775" y="2081468"/>
          <a:ext cx="503597" cy="231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800" b="1"/>
            <a:t>率　（　％　）</a:t>
          </a:r>
        </a:p>
      </cdr:txBody>
    </cdr:sp>
  </cdr:relSizeAnchor>
  <cdr:relSizeAnchor xmlns:cdr="http://schemas.openxmlformats.org/drawingml/2006/chartDrawing">
    <cdr:from>
      <cdr:x>0.3597</cdr:x>
      <cdr:y>0.91882</cdr:y>
    </cdr:from>
    <cdr:to>
      <cdr:x>0.73866</cdr:x>
      <cdr:y>0.98755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95525" y="6327513"/>
          <a:ext cx="2418398" cy="473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800" b="1"/>
            <a:t>所　得　（　万円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tabSelected="1" workbookViewId="0">
      <selection activeCell="B2" sqref="B2"/>
    </sheetView>
  </sheetViews>
  <sheetFormatPr defaultRowHeight="13.5"/>
  <cols>
    <col min="1" max="1" width="1.75" customWidth="1"/>
    <col min="2" max="2" width="19.625" customWidth="1"/>
    <col min="3" max="3" width="5.375" customWidth="1"/>
    <col min="4" max="4" width="6.25" customWidth="1"/>
    <col min="5" max="8" width="5" customWidth="1"/>
    <col min="9" max="9" width="7.875" customWidth="1"/>
    <col min="10" max="11" width="5.5" customWidth="1"/>
    <col min="12" max="13" width="5" customWidth="1"/>
    <col min="14" max="14" width="6.375" customWidth="1"/>
    <col min="15" max="15" width="6.25" customWidth="1"/>
    <col min="16" max="17" width="5" customWidth="1"/>
    <col min="18" max="18" width="6.25" customWidth="1"/>
    <col min="19" max="21" width="5" customWidth="1"/>
    <col min="22" max="22" width="6.25" customWidth="1"/>
    <col min="23" max="25" width="5" customWidth="1"/>
    <col min="26" max="26" width="5.375" customWidth="1"/>
    <col min="27" max="28" width="5" customWidth="1"/>
    <col min="29" max="29" width="5.75" customWidth="1"/>
    <col min="30" max="32" width="0.25" customWidth="1"/>
    <col min="33" max="33" width="0.125" customWidth="1"/>
    <col min="34" max="34" width="0.375" customWidth="1"/>
    <col min="35" max="36" width="0.25" customWidth="1"/>
    <col min="37" max="38" width="0.5" customWidth="1"/>
    <col min="39" max="39" width="5" customWidth="1"/>
  </cols>
  <sheetData>
    <row r="1" spans="1:47" ht="17.25">
      <c r="I1" s="1" t="s">
        <v>45</v>
      </c>
      <c r="J1" s="1"/>
      <c r="K1" s="1"/>
      <c r="U1" t="s">
        <v>3</v>
      </c>
      <c r="X1" t="s">
        <v>0</v>
      </c>
    </row>
    <row r="2" spans="1:47" ht="13.5" customHeight="1">
      <c r="D2" s="16" t="s">
        <v>34</v>
      </c>
      <c r="I2" s="30">
        <v>1</v>
      </c>
      <c r="J2" s="1"/>
      <c r="K2" s="1"/>
    </row>
    <row r="3" spans="1:47" ht="13.5" customHeight="1">
      <c r="D3" s="16" t="s">
        <v>32</v>
      </c>
      <c r="I3" s="30">
        <v>0</v>
      </c>
      <c r="J3" s="1"/>
      <c r="K3" s="1"/>
      <c r="AO3" s="24"/>
      <c r="AP3" s="24"/>
      <c r="AQ3" s="24"/>
      <c r="AR3" s="4"/>
      <c r="AS3" s="4"/>
      <c r="AT3" s="4"/>
      <c r="AU3" s="4"/>
    </row>
    <row r="4" spans="1:47">
      <c r="D4" t="s">
        <v>33</v>
      </c>
      <c r="M4" s="23" t="s">
        <v>5</v>
      </c>
      <c r="N4" s="23">
        <v>47</v>
      </c>
      <c r="P4" s="23"/>
      <c r="Q4" s="23" t="s">
        <v>6</v>
      </c>
      <c r="R4" s="23">
        <v>12</v>
      </c>
      <c r="T4" s="23"/>
      <c r="U4" s="23" t="s">
        <v>7</v>
      </c>
      <c r="V4" s="23">
        <v>9</v>
      </c>
      <c r="AO4" s="4"/>
      <c r="AP4" s="4"/>
      <c r="AQ4" s="4"/>
      <c r="AR4" s="4"/>
      <c r="AS4" s="4"/>
      <c r="AT4" s="4"/>
      <c r="AU4" s="4"/>
    </row>
    <row r="5" spans="1:47">
      <c r="D5" t="s">
        <v>24</v>
      </c>
      <c r="M5" s="23" t="s">
        <v>5</v>
      </c>
      <c r="N5" s="25">
        <v>20400</v>
      </c>
      <c r="P5" s="23"/>
      <c r="Q5" s="23" t="s">
        <v>6</v>
      </c>
      <c r="R5" s="25">
        <v>7200</v>
      </c>
      <c r="T5" s="23"/>
      <c r="U5" s="23" t="s">
        <v>7</v>
      </c>
      <c r="V5" s="25">
        <v>7800</v>
      </c>
      <c r="AO5" s="4"/>
      <c r="AP5" s="4"/>
      <c r="AQ5" s="4"/>
      <c r="AR5" s="4"/>
      <c r="AS5" s="4"/>
      <c r="AT5" s="4"/>
      <c r="AU5" s="4"/>
    </row>
    <row r="6" spans="1:47" ht="14.25" thickBot="1">
      <c r="D6" t="s">
        <v>25</v>
      </c>
      <c r="M6" s="23" t="s">
        <v>5</v>
      </c>
      <c r="N6" s="25">
        <v>22800</v>
      </c>
      <c r="P6" s="23"/>
      <c r="Q6" s="23" t="s">
        <v>6</v>
      </c>
      <c r="R6" s="25">
        <v>6000</v>
      </c>
      <c r="T6" s="23"/>
      <c r="U6" s="23" t="s">
        <v>7</v>
      </c>
      <c r="V6" s="25">
        <v>7800</v>
      </c>
      <c r="AO6" s="4"/>
      <c r="AP6" s="4"/>
      <c r="AQ6" s="4"/>
      <c r="AR6" s="4"/>
      <c r="AS6" s="4"/>
      <c r="AT6" s="4"/>
      <c r="AU6" s="4"/>
    </row>
    <row r="7" spans="1:47" ht="14.25" thickBot="1">
      <c r="A7" s="23"/>
      <c r="B7" s="6" t="s">
        <v>2</v>
      </c>
      <c r="C7" s="8"/>
      <c r="D7" s="6">
        <v>0</v>
      </c>
      <c r="E7" s="47">
        <v>33</v>
      </c>
      <c r="F7" s="47">
        <v>50</v>
      </c>
      <c r="G7" s="47">
        <v>57.5</v>
      </c>
      <c r="H7" s="47">
        <v>68</v>
      </c>
      <c r="I7" s="47">
        <v>100</v>
      </c>
      <c r="J7" s="47">
        <v>103</v>
      </c>
      <c r="K7" s="47">
        <v>138</v>
      </c>
      <c r="L7" s="47">
        <v>150</v>
      </c>
      <c r="M7" s="17">
        <v>200</v>
      </c>
      <c r="N7" s="17">
        <v>250</v>
      </c>
      <c r="O7" s="17">
        <v>300</v>
      </c>
      <c r="P7" s="17">
        <v>350</v>
      </c>
      <c r="Q7" s="17">
        <v>400</v>
      </c>
      <c r="R7" s="17">
        <v>450</v>
      </c>
      <c r="S7" s="17">
        <v>500</v>
      </c>
      <c r="T7" s="17">
        <v>550</v>
      </c>
      <c r="U7" s="17">
        <v>600</v>
      </c>
      <c r="V7" s="17">
        <v>650</v>
      </c>
      <c r="W7" s="17">
        <v>700</v>
      </c>
      <c r="X7" s="17">
        <v>750</v>
      </c>
      <c r="Y7" s="17">
        <v>800</v>
      </c>
      <c r="Z7" s="17">
        <v>850</v>
      </c>
      <c r="AA7" s="17">
        <v>900</v>
      </c>
      <c r="AB7" s="17">
        <v>950</v>
      </c>
      <c r="AC7" s="17">
        <v>1000</v>
      </c>
      <c r="AD7" s="18">
        <v>1050</v>
      </c>
      <c r="AE7" s="18">
        <v>1100</v>
      </c>
      <c r="AF7" s="18">
        <v>1150</v>
      </c>
      <c r="AG7" s="18">
        <v>1200</v>
      </c>
      <c r="AH7" s="18">
        <v>1250</v>
      </c>
      <c r="AI7" s="18">
        <v>1300</v>
      </c>
      <c r="AJ7" s="18">
        <v>1350</v>
      </c>
      <c r="AK7" s="18">
        <v>1400</v>
      </c>
      <c r="AL7" s="18">
        <v>1450</v>
      </c>
      <c r="AM7" s="27">
        <v>1500</v>
      </c>
    </row>
    <row r="8" spans="1:47">
      <c r="B8" s="10" t="s">
        <v>27</v>
      </c>
      <c r="C8" s="28">
        <v>5</v>
      </c>
      <c r="D8" s="10">
        <f>IF(D7*0.05+D11+2.04*$A$32+2.28&gt;$N$21,$N$21-D11-2.04*$A$32-2.28,D7*0.05)</f>
        <v>0</v>
      </c>
      <c r="E8" s="4">
        <f t="shared" ref="E8:AM8" si="0">IF((E7-33)*0.05+E11+2.04*$A$14+2.28&gt;$N$4,$N$4-E11-2.04*$A$14-2.28,(E7-33)*0.05)</f>
        <v>0</v>
      </c>
      <c r="F8" s="4">
        <f t="shared" si="0"/>
        <v>0.85000000000000009</v>
      </c>
      <c r="G8" s="4">
        <f t="shared" si="0"/>
        <v>1.2250000000000001</v>
      </c>
      <c r="H8" s="4">
        <f t="shared" si="0"/>
        <v>1.75</v>
      </c>
      <c r="I8" s="4">
        <f t="shared" si="0"/>
        <v>3.35</v>
      </c>
      <c r="J8" s="4">
        <f t="shared" si="0"/>
        <v>3.5</v>
      </c>
      <c r="K8" s="4">
        <f t="shared" si="0"/>
        <v>5.25</v>
      </c>
      <c r="L8" s="4">
        <f t="shared" si="0"/>
        <v>5.8500000000000005</v>
      </c>
      <c r="M8" s="4">
        <f t="shared" si="0"/>
        <v>8.35</v>
      </c>
      <c r="N8" s="4">
        <f t="shared" si="0"/>
        <v>10.850000000000001</v>
      </c>
      <c r="O8" s="4">
        <f t="shared" si="0"/>
        <v>13.350000000000001</v>
      </c>
      <c r="P8" s="4">
        <f t="shared" si="0"/>
        <v>15.850000000000001</v>
      </c>
      <c r="Q8" s="4">
        <f t="shared" si="0"/>
        <v>18.350000000000001</v>
      </c>
      <c r="R8" s="4">
        <f t="shared" si="0"/>
        <v>20.85</v>
      </c>
      <c r="S8" s="4">
        <f t="shared" si="0"/>
        <v>23.35</v>
      </c>
      <c r="T8" s="4">
        <f t="shared" si="0"/>
        <v>25.85</v>
      </c>
      <c r="U8" s="4">
        <f t="shared" si="0"/>
        <v>28.35</v>
      </c>
      <c r="V8" s="4">
        <f t="shared" si="0"/>
        <v>30.85</v>
      </c>
      <c r="W8" s="4">
        <f t="shared" si="0"/>
        <v>33.35</v>
      </c>
      <c r="X8" s="4">
        <f t="shared" si="0"/>
        <v>35.85</v>
      </c>
      <c r="Y8" s="4">
        <f t="shared" si="0"/>
        <v>38.35</v>
      </c>
      <c r="Z8" s="4">
        <f t="shared" si="0"/>
        <v>40.85</v>
      </c>
      <c r="AA8" s="4">
        <f t="shared" si="0"/>
        <v>42.68</v>
      </c>
      <c r="AB8" s="4">
        <f t="shared" si="0"/>
        <v>42.68</v>
      </c>
      <c r="AC8" s="4">
        <f t="shared" si="0"/>
        <v>42.68</v>
      </c>
      <c r="AD8" s="4">
        <f t="shared" si="0"/>
        <v>42.68</v>
      </c>
      <c r="AE8" s="4">
        <f t="shared" si="0"/>
        <v>42.68</v>
      </c>
      <c r="AF8" s="4">
        <f t="shared" si="0"/>
        <v>42.68</v>
      </c>
      <c r="AG8" s="4">
        <f t="shared" si="0"/>
        <v>42.68</v>
      </c>
      <c r="AH8" s="4">
        <f t="shared" si="0"/>
        <v>42.68</v>
      </c>
      <c r="AI8" s="4">
        <f t="shared" si="0"/>
        <v>42.68</v>
      </c>
      <c r="AJ8" s="4">
        <f t="shared" si="0"/>
        <v>42.68</v>
      </c>
      <c r="AK8" s="4">
        <f t="shared" si="0"/>
        <v>42.68</v>
      </c>
      <c r="AL8" s="4">
        <f t="shared" si="0"/>
        <v>42.68</v>
      </c>
      <c r="AM8" s="3">
        <f t="shared" si="0"/>
        <v>42.68</v>
      </c>
    </row>
    <row r="9" spans="1:47">
      <c r="B9" s="10" t="s">
        <v>28</v>
      </c>
      <c r="C9" s="2">
        <v>1.9</v>
      </c>
      <c r="D9" s="10">
        <f>IF(D7*0.019+D12+0.72*$A$14+0.6&gt;12,12-D12-0.72*$A$14-0.6,D7*0.019)</f>
        <v>0</v>
      </c>
      <c r="E9" s="4">
        <f t="shared" ref="E9:AM9" si="1">IF((E7-33)*0.019+E12+0.72*$A$14+0.6&gt;$R$4,$R$4-E12-0.72*$A$14-0.6,(E7-33)*0.019)</f>
        <v>0</v>
      </c>
      <c r="F9" s="4">
        <f t="shared" si="1"/>
        <v>0.32300000000000001</v>
      </c>
      <c r="G9" s="4">
        <f t="shared" si="1"/>
        <v>0.46549999999999997</v>
      </c>
      <c r="H9" s="4">
        <f t="shared" si="1"/>
        <v>0.66500000000000004</v>
      </c>
      <c r="I9" s="4">
        <f t="shared" si="1"/>
        <v>1.2729999999999999</v>
      </c>
      <c r="J9" s="4">
        <f t="shared" si="1"/>
        <v>1.33</v>
      </c>
      <c r="K9" s="4">
        <f t="shared" si="1"/>
        <v>1.9949999999999999</v>
      </c>
      <c r="L9" s="4">
        <f t="shared" si="1"/>
        <v>2.2229999999999999</v>
      </c>
      <c r="M9" s="4">
        <f t="shared" si="1"/>
        <v>3.173</v>
      </c>
      <c r="N9" s="4">
        <f t="shared" si="1"/>
        <v>4.1230000000000002</v>
      </c>
      <c r="O9" s="4">
        <f t="shared" si="1"/>
        <v>5.0729999999999995</v>
      </c>
      <c r="P9" s="4">
        <f t="shared" si="1"/>
        <v>6.0229999999999997</v>
      </c>
      <c r="Q9" s="4">
        <f t="shared" si="1"/>
        <v>6.9729999999999999</v>
      </c>
      <c r="R9" s="4">
        <f t="shared" si="1"/>
        <v>7.923</v>
      </c>
      <c r="S9" s="4">
        <f t="shared" si="1"/>
        <v>8.8729999999999993</v>
      </c>
      <c r="T9" s="4">
        <f t="shared" si="1"/>
        <v>9.8230000000000004</v>
      </c>
      <c r="U9" s="4">
        <f t="shared" si="1"/>
        <v>10.68</v>
      </c>
      <c r="V9" s="4">
        <f t="shared" si="1"/>
        <v>10.68</v>
      </c>
      <c r="W9" s="4">
        <f t="shared" si="1"/>
        <v>10.68</v>
      </c>
      <c r="X9" s="4">
        <f t="shared" si="1"/>
        <v>10.68</v>
      </c>
      <c r="Y9" s="4">
        <f t="shared" si="1"/>
        <v>10.68</v>
      </c>
      <c r="Z9" s="4">
        <f t="shared" si="1"/>
        <v>10.68</v>
      </c>
      <c r="AA9" s="4">
        <f t="shared" si="1"/>
        <v>10.68</v>
      </c>
      <c r="AB9" s="4">
        <f t="shared" si="1"/>
        <v>10.68</v>
      </c>
      <c r="AC9" s="4">
        <f t="shared" si="1"/>
        <v>10.68</v>
      </c>
      <c r="AD9" s="4">
        <f t="shared" si="1"/>
        <v>10.68</v>
      </c>
      <c r="AE9" s="4">
        <f t="shared" si="1"/>
        <v>10.68</v>
      </c>
      <c r="AF9" s="4">
        <f t="shared" si="1"/>
        <v>10.68</v>
      </c>
      <c r="AG9" s="4">
        <f t="shared" si="1"/>
        <v>10.68</v>
      </c>
      <c r="AH9" s="4">
        <f t="shared" si="1"/>
        <v>10.68</v>
      </c>
      <c r="AI9" s="4">
        <f t="shared" si="1"/>
        <v>10.68</v>
      </c>
      <c r="AJ9" s="4">
        <f t="shared" si="1"/>
        <v>10.68</v>
      </c>
      <c r="AK9" s="4">
        <f t="shared" si="1"/>
        <v>10.68</v>
      </c>
      <c r="AL9" s="4">
        <f t="shared" si="1"/>
        <v>10.68</v>
      </c>
      <c r="AM9" s="3">
        <f t="shared" si="1"/>
        <v>10.68</v>
      </c>
    </row>
    <row r="10" spans="1:47">
      <c r="B10" s="10" t="s">
        <v>29</v>
      </c>
      <c r="C10" s="2">
        <v>2.2999999999999998</v>
      </c>
      <c r="D10" s="10">
        <f>IF(D7*0.023+D13+0.78*$A$14+0.78&gt;9,9-D13-0.78*$A$14-0.78,D7*0.023)</f>
        <v>0</v>
      </c>
      <c r="E10" s="4">
        <f t="shared" ref="E10:AM10" si="2">IF((E7-33)*0.023+E13+0.78*$A$14+0.78&gt;$V$4,$V$4-E13-0.78*$A$14-0.78,(E7-33)*0.023)</f>
        <v>0</v>
      </c>
      <c r="F10" s="4">
        <f t="shared" si="2"/>
        <v>0.39100000000000001</v>
      </c>
      <c r="G10" s="4">
        <f t="shared" si="2"/>
        <v>0.5635</v>
      </c>
      <c r="H10" s="4">
        <f t="shared" si="2"/>
        <v>0.80499999999999994</v>
      </c>
      <c r="I10" s="4">
        <f t="shared" si="2"/>
        <v>1.5409999999999999</v>
      </c>
      <c r="J10" s="4">
        <f t="shared" si="2"/>
        <v>1.6099999999999999</v>
      </c>
      <c r="K10" s="4">
        <f t="shared" si="2"/>
        <v>2.415</v>
      </c>
      <c r="L10" s="4">
        <f t="shared" si="2"/>
        <v>2.6909999999999998</v>
      </c>
      <c r="M10" s="4">
        <f t="shared" si="2"/>
        <v>3.8409999999999997</v>
      </c>
      <c r="N10" s="4">
        <f t="shared" si="2"/>
        <v>4.9909999999999997</v>
      </c>
      <c r="O10" s="4">
        <f t="shared" si="2"/>
        <v>6.141</v>
      </c>
      <c r="P10" s="4">
        <f t="shared" si="2"/>
        <v>7.2909999999999995</v>
      </c>
      <c r="Q10" s="4">
        <f t="shared" si="2"/>
        <v>7.44</v>
      </c>
      <c r="R10" s="4">
        <f t="shared" si="2"/>
        <v>7.44</v>
      </c>
      <c r="S10" s="4">
        <f t="shared" si="2"/>
        <v>7.44</v>
      </c>
      <c r="T10" s="4">
        <f t="shared" si="2"/>
        <v>7.44</v>
      </c>
      <c r="U10" s="4">
        <f t="shared" si="2"/>
        <v>7.44</v>
      </c>
      <c r="V10" s="4">
        <f t="shared" si="2"/>
        <v>7.44</v>
      </c>
      <c r="W10" s="4">
        <f t="shared" si="2"/>
        <v>7.44</v>
      </c>
      <c r="X10" s="4">
        <f t="shared" si="2"/>
        <v>7.44</v>
      </c>
      <c r="Y10" s="4">
        <f t="shared" si="2"/>
        <v>7.44</v>
      </c>
      <c r="Z10" s="4">
        <f t="shared" si="2"/>
        <v>7.44</v>
      </c>
      <c r="AA10" s="4">
        <f t="shared" si="2"/>
        <v>7.44</v>
      </c>
      <c r="AB10" s="4">
        <f t="shared" si="2"/>
        <v>7.44</v>
      </c>
      <c r="AC10" s="4">
        <f t="shared" si="2"/>
        <v>7.44</v>
      </c>
      <c r="AD10" s="4">
        <f t="shared" si="2"/>
        <v>7.44</v>
      </c>
      <c r="AE10" s="4">
        <f t="shared" si="2"/>
        <v>7.44</v>
      </c>
      <c r="AF10" s="4">
        <f t="shared" si="2"/>
        <v>7.44</v>
      </c>
      <c r="AG10" s="4">
        <f t="shared" si="2"/>
        <v>7.44</v>
      </c>
      <c r="AH10" s="4">
        <f t="shared" si="2"/>
        <v>7.44</v>
      </c>
      <c r="AI10" s="4">
        <f t="shared" si="2"/>
        <v>7.44</v>
      </c>
      <c r="AJ10" s="4">
        <f t="shared" si="2"/>
        <v>7.44</v>
      </c>
      <c r="AK10" s="4">
        <f t="shared" si="2"/>
        <v>7.44</v>
      </c>
      <c r="AL10" s="4">
        <f t="shared" si="2"/>
        <v>7.44</v>
      </c>
      <c r="AM10" s="3">
        <f t="shared" si="2"/>
        <v>7.44</v>
      </c>
    </row>
    <row r="11" spans="1:47">
      <c r="B11" s="10" t="s">
        <v>30</v>
      </c>
      <c r="C11" s="2">
        <v>19</v>
      </c>
      <c r="D11" s="10">
        <f>$A$12*0.014*0.19</f>
        <v>0</v>
      </c>
      <c r="E11" s="4">
        <f t="shared" ref="E11:AM11" si="3">$A$12*0.014*0.19</f>
        <v>0</v>
      </c>
      <c r="F11" s="4">
        <f t="shared" si="3"/>
        <v>0</v>
      </c>
      <c r="G11" s="4">
        <f t="shared" si="3"/>
        <v>0</v>
      </c>
      <c r="H11" s="4">
        <f t="shared" si="3"/>
        <v>0</v>
      </c>
      <c r="I11" s="4">
        <f t="shared" si="3"/>
        <v>0</v>
      </c>
      <c r="J11" s="4">
        <f t="shared" si="3"/>
        <v>0</v>
      </c>
      <c r="K11" s="4">
        <f t="shared" si="3"/>
        <v>0</v>
      </c>
      <c r="L11" s="4">
        <f t="shared" si="3"/>
        <v>0</v>
      </c>
      <c r="M11" s="4">
        <f t="shared" si="3"/>
        <v>0</v>
      </c>
      <c r="N11" s="4">
        <f t="shared" si="3"/>
        <v>0</v>
      </c>
      <c r="O11" s="4">
        <f t="shared" si="3"/>
        <v>0</v>
      </c>
      <c r="P11" s="4">
        <f t="shared" si="3"/>
        <v>0</v>
      </c>
      <c r="Q11" s="4">
        <f t="shared" si="3"/>
        <v>0</v>
      </c>
      <c r="R11" s="4">
        <f t="shared" si="3"/>
        <v>0</v>
      </c>
      <c r="S11" s="4">
        <f t="shared" si="3"/>
        <v>0</v>
      </c>
      <c r="T11" s="4">
        <f t="shared" si="3"/>
        <v>0</v>
      </c>
      <c r="U11" s="4">
        <f t="shared" si="3"/>
        <v>0</v>
      </c>
      <c r="V11" s="4">
        <f t="shared" si="3"/>
        <v>0</v>
      </c>
      <c r="W11" s="4">
        <f t="shared" si="3"/>
        <v>0</v>
      </c>
      <c r="X11" s="4">
        <f t="shared" si="3"/>
        <v>0</v>
      </c>
      <c r="Y11" s="4">
        <f t="shared" si="3"/>
        <v>0</v>
      </c>
      <c r="Z11" s="4">
        <f t="shared" si="3"/>
        <v>0</v>
      </c>
      <c r="AA11" s="4">
        <f t="shared" si="3"/>
        <v>0</v>
      </c>
      <c r="AB11" s="4">
        <f t="shared" si="3"/>
        <v>0</v>
      </c>
      <c r="AC11" s="4">
        <f t="shared" si="3"/>
        <v>0</v>
      </c>
      <c r="AD11" s="4">
        <f t="shared" si="3"/>
        <v>0</v>
      </c>
      <c r="AE11" s="4">
        <f t="shared" si="3"/>
        <v>0</v>
      </c>
      <c r="AF11" s="4">
        <f t="shared" si="3"/>
        <v>0</v>
      </c>
      <c r="AG11" s="4">
        <f t="shared" si="3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3"/>
        <v>0</v>
      </c>
      <c r="AL11" s="4">
        <f t="shared" si="3"/>
        <v>0</v>
      </c>
      <c r="AM11" s="3">
        <f t="shared" si="3"/>
        <v>0</v>
      </c>
    </row>
    <row r="12" spans="1:47">
      <c r="A12">
        <f>I3</f>
        <v>0</v>
      </c>
      <c r="B12" s="10" t="s">
        <v>31</v>
      </c>
      <c r="C12" s="2">
        <v>8.3000000000000007</v>
      </c>
      <c r="D12" s="10">
        <f>$A$12*0.014*0.083</f>
        <v>0</v>
      </c>
      <c r="E12" s="4">
        <f t="shared" ref="E12:AM12" si="4">$A$12*0.014*0.083</f>
        <v>0</v>
      </c>
      <c r="F12" s="4">
        <f t="shared" si="4"/>
        <v>0</v>
      </c>
      <c r="G12" s="4">
        <f t="shared" si="4"/>
        <v>0</v>
      </c>
      <c r="H12" s="4">
        <f t="shared" si="4"/>
        <v>0</v>
      </c>
      <c r="I12" s="4">
        <f t="shared" si="4"/>
        <v>0</v>
      </c>
      <c r="J12" s="4">
        <f t="shared" si="4"/>
        <v>0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0</v>
      </c>
      <c r="P12" s="4">
        <f t="shared" si="4"/>
        <v>0</v>
      </c>
      <c r="Q12" s="4">
        <f t="shared" si="4"/>
        <v>0</v>
      </c>
      <c r="R12" s="4">
        <f t="shared" si="4"/>
        <v>0</v>
      </c>
      <c r="S12" s="4">
        <f t="shared" si="4"/>
        <v>0</v>
      </c>
      <c r="T12" s="4">
        <f t="shared" si="4"/>
        <v>0</v>
      </c>
      <c r="U12" s="4">
        <f t="shared" si="4"/>
        <v>0</v>
      </c>
      <c r="V12" s="4">
        <f t="shared" si="4"/>
        <v>0</v>
      </c>
      <c r="W12" s="4">
        <f t="shared" si="4"/>
        <v>0</v>
      </c>
      <c r="X12" s="4">
        <f t="shared" si="4"/>
        <v>0</v>
      </c>
      <c r="Y12" s="4">
        <f t="shared" si="4"/>
        <v>0</v>
      </c>
      <c r="Z12" s="4">
        <f t="shared" si="4"/>
        <v>0</v>
      </c>
      <c r="AA12" s="4">
        <f t="shared" si="4"/>
        <v>0</v>
      </c>
      <c r="AB12" s="4">
        <f t="shared" si="4"/>
        <v>0</v>
      </c>
      <c r="AC12" s="4">
        <f t="shared" si="4"/>
        <v>0</v>
      </c>
      <c r="AD12" s="4">
        <f t="shared" si="4"/>
        <v>0</v>
      </c>
      <c r="AE12" s="4">
        <f t="shared" si="4"/>
        <v>0</v>
      </c>
      <c r="AF12" s="4">
        <f t="shared" si="4"/>
        <v>0</v>
      </c>
      <c r="AG12" s="4">
        <f t="shared" si="4"/>
        <v>0</v>
      </c>
      <c r="AH12" s="4">
        <f t="shared" si="4"/>
        <v>0</v>
      </c>
      <c r="AI12" s="4">
        <f t="shared" si="4"/>
        <v>0</v>
      </c>
      <c r="AJ12" s="4">
        <f t="shared" si="4"/>
        <v>0</v>
      </c>
      <c r="AK12" s="4">
        <f t="shared" si="4"/>
        <v>0</v>
      </c>
      <c r="AL12" s="4">
        <f t="shared" si="4"/>
        <v>0</v>
      </c>
      <c r="AM12" s="3">
        <f t="shared" si="4"/>
        <v>0</v>
      </c>
    </row>
    <row r="13" spans="1:47">
      <c r="B13" s="10" t="s">
        <v>29</v>
      </c>
      <c r="C13" s="2">
        <v>5.6</v>
      </c>
      <c r="D13" s="10">
        <f>$A$12*0.014*0.056</f>
        <v>0</v>
      </c>
      <c r="E13" s="4">
        <f>$A$12*0.014*0.056</f>
        <v>0</v>
      </c>
      <c r="F13" s="4">
        <f t="shared" ref="F13:AM13" si="5">$A$12*0.014*0.056</f>
        <v>0</v>
      </c>
      <c r="G13" s="4">
        <f t="shared" si="5"/>
        <v>0</v>
      </c>
      <c r="H13" s="4">
        <f t="shared" si="5"/>
        <v>0</v>
      </c>
      <c r="I13" s="4">
        <f t="shared" si="5"/>
        <v>0</v>
      </c>
      <c r="J13" s="4">
        <f t="shared" si="5"/>
        <v>0</v>
      </c>
      <c r="K13" s="4">
        <f t="shared" si="5"/>
        <v>0</v>
      </c>
      <c r="L13" s="4">
        <f t="shared" si="5"/>
        <v>0</v>
      </c>
      <c r="M13" s="4">
        <f t="shared" si="5"/>
        <v>0</v>
      </c>
      <c r="N13" s="4">
        <f t="shared" si="5"/>
        <v>0</v>
      </c>
      <c r="O13" s="4">
        <f t="shared" si="5"/>
        <v>0</v>
      </c>
      <c r="P13" s="4">
        <f t="shared" si="5"/>
        <v>0</v>
      </c>
      <c r="Q13" s="4">
        <f t="shared" si="5"/>
        <v>0</v>
      </c>
      <c r="R13" s="4">
        <f t="shared" si="5"/>
        <v>0</v>
      </c>
      <c r="S13" s="4">
        <f t="shared" si="5"/>
        <v>0</v>
      </c>
      <c r="T13" s="4">
        <f t="shared" si="5"/>
        <v>0</v>
      </c>
      <c r="U13" s="4">
        <f t="shared" si="5"/>
        <v>0</v>
      </c>
      <c r="V13" s="4">
        <f t="shared" si="5"/>
        <v>0</v>
      </c>
      <c r="W13" s="4">
        <f t="shared" si="5"/>
        <v>0</v>
      </c>
      <c r="X13" s="4">
        <f t="shared" si="5"/>
        <v>0</v>
      </c>
      <c r="Y13" s="4">
        <f t="shared" si="5"/>
        <v>0</v>
      </c>
      <c r="Z13" s="4">
        <f t="shared" si="5"/>
        <v>0</v>
      </c>
      <c r="AA13" s="4">
        <f t="shared" si="5"/>
        <v>0</v>
      </c>
      <c r="AB13" s="4">
        <f t="shared" si="5"/>
        <v>0</v>
      </c>
      <c r="AC13" s="4">
        <f t="shared" si="5"/>
        <v>0</v>
      </c>
      <c r="AD13" s="4">
        <f t="shared" si="5"/>
        <v>0</v>
      </c>
      <c r="AE13" s="4">
        <f t="shared" si="5"/>
        <v>0</v>
      </c>
      <c r="AF13" s="4">
        <f t="shared" si="5"/>
        <v>0</v>
      </c>
      <c r="AG13" s="4">
        <f t="shared" si="5"/>
        <v>0</v>
      </c>
      <c r="AH13" s="4">
        <f t="shared" si="5"/>
        <v>0</v>
      </c>
      <c r="AI13" s="4">
        <f t="shared" si="5"/>
        <v>0</v>
      </c>
      <c r="AJ13" s="4">
        <f t="shared" si="5"/>
        <v>0</v>
      </c>
      <c r="AK13" s="4">
        <f t="shared" si="5"/>
        <v>0</v>
      </c>
      <c r="AL13" s="4">
        <f t="shared" si="5"/>
        <v>0</v>
      </c>
      <c r="AM13" s="3">
        <f t="shared" si="5"/>
        <v>0</v>
      </c>
    </row>
    <row r="14" spans="1:47">
      <c r="A14">
        <f>I2</f>
        <v>1</v>
      </c>
      <c r="B14" s="10" t="s">
        <v>35</v>
      </c>
      <c r="C14" s="2"/>
      <c r="D14" s="10">
        <f>3.54*$A$14</f>
        <v>3.54</v>
      </c>
      <c r="E14" s="4">
        <f t="shared" ref="E14:AM14" si="6">3.54*$A$14</f>
        <v>3.54</v>
      </c>
      <c r="F14" s="4">
        <f t="shared" si="6"/>
        <v>3.54</v>
      </c>
      <c r="G14" s="4">
        <f t="shared" si="6"/>
        <v>3.54</v>
      </c>
      <c r="H14" s="4">
        <f t="shared" si="6"/>
        <v>3.54</v>
      </c>
      <c r="I14" s="4">
        <f t="shared" si="6"/>
        <v>3.54</v>
      </c>
      <c r="J14" s="4">
        <f t="shared" si="6"/>
        <v>3.54</v>
      </c>
      <c r="K14" s="4">
        <f t="shared" si="6"/>
        <v>3.54</v>
      </c>
      <c r="L14" s="4">
        <f t="shared" si="6"/>
        <v>3.54</v>
      </c>
      <c r="M14" s="4">
        <f t="shared" si="6"/>
        <v>3.54</v>
      </c>
      <c r="N14" s="4">
        <f t="shared" si="6"/>
        <v>3.54</v>
      </c>
      <c r="O14" s="4">
        <f t="shared" si="6"/>
        <v>3.54</v>
      </c>
      <c r="P14" s="4">
        <f t="shared" si="6"/>
        <v>3.54</v>
      </c>
      <c r="Q14" s="4">
        <f t="shared" si="6"/>
        <v>3.54</v>
      </c>
      <c r="R14" s="4">
        <f t="shared" si="6"/>
        <v>3.54</v>
      </c>
      <c r="S14" s="4">
        <f t="shared" si="6"/>
        <v>3.54</v>
      </c>
      <c r="T14" s="4">
        <f t="shared" si="6"/>
        <v>3.54</v>
      </c>
      <c r="U14" s="4">
        <f t="shared" si="6"/>
        <v>3.54</v>
      </c>
      <c r="V14" s="4">
        <f t="shared" si="6"/>
        <v>3.54</v>
      </c>
      <c r="W14" s="4">
        <f t="shared" si="6"/>
        <v>3.54</v>
      </c>
      <c r="X14" s="4">
        <f t="shared" si="6"/>
        <v>3.54</v>
      </c>
      <c r="Y14" s="4">
        <f t="shared" si="6"/>
        <v>3.54</v>
      </c>
      <c r="Z14" s="4">
        <f t="shared" si="6"/>
        <v>3.54</v>
      </c>
      <c r="AA14" s="4">
        <f t="shared" si="6"/>
        <v>3.54</v>
      </c>
      <c r="AB14" s="4">
        <f t="shared" si="6"/>
        <v>3.54</v>
      </c>
      <c r="AC14" s="4">
        <f t="shared" si="6"/>
        <v>3.54</v>
      </c>
      <c r="AD14" s="4">
        <f t="shared" si="6"/>
        <v>3.54</v>
      </c>
      <c r="AE14" s="4">
        <f t="shared" si="6"/>
        <v>3.54</v>
      </c>
      <c r="AF14" s="4">
        <f t="shared" si="6"/>
        <v>3.54</v>
      </c>
      <c r="AG14" s="4">
        <f t="shared" si="6"/>
        <v>3.54</v>
      </c>
      <c r="AH14" s="4">
        <f t="shared" si="6"/>
        <v>3.54</v>
      </c>
      <c r="AI14" s="4">
        <f t="shared" si="6"/>
        <v>3.54</v>
      </c>
      <c r="AJ14" s="4">
        <f t="shared" si="6"/>
        <v>3.54</v>
      </c>
      <c r="AK14" s="4">
        <f t="shared" si="6"/>
        <v>3.54</v>
      </c>
      <c r="AL14" s="4">
        <f t="shared" si="6"/>
        <v>3.54</v>
      </c>
      <c r="AM14" s="3">
        <f t="shared" si="6"/>
        <v>3.54</v>
      </c>
    </row>
    <row r="15" spans="1:47">
      <c r="B15" s="10" t="s">
        <v>36</v>
      </c>
      <c r="C15" s="2"/>
      <c r="D15" s="10">
        <v>3.66</v>
      </c>
      <c r="E15" s="4">
        <v>3.66</v>
      </c>
      <c r="F15" s="4">
        <v>3.66</v>
      </c>
      <c r="G15" s="4">
        <v>3.66</v>
      </c>
      <c r="H15" s="4">
        <v>3.66</v>
      </c>
      <c r="I15" s="4">
        <v>3.66</v>
      </c>
      <c r="J15" s="4">
        <v>3.66</v>
      </c>
      <c r="K15" s="4">
        <v>3.66</v>
      </c>
      <c r="L15" s="4">
        <v>3.66</v>
      </c>
      <c r="M15" s="4">
        <v>3.66</v>
      </c>
      <c r="N15" s="4">
        <v>3.66</v>
      </c>
      <c r="O15" s="4">
        <v>3.66</v>
      </c>
      <c r="P15" s="4">
        <v>3.66</v>
      </c>
      <c r="Q15" s="4">
        <v>3.66</v>
      </c>
      <c r="R15" s="4">
        <v>3.66</v>
      </c>
      <c r="S15" s="4">
        <v>3.66</v>
      </c>
      <c r="T15" s="4">
        <v>3.66</v>
      </c>
      <c r="U15" s="4">
        <v>3.66</v>
      </c>
      <c r="V15" s="4">
        <v>3.66</v>
      </c>
      <c r="W15" s="4">
        <v>3.66</v>
      </c>
      <c r="X15" s="4">
        <v>3.66</v>
      </c>
      <c r="Y15" s="4">
        <v>3.66</v>
      </c>
      <c r="Z15" s="4">
        <v>3.66</v>
      </c>
      <c r="AA15" s="4">
        <v>3.66</v>
      </c>
      <c r="AB15" s="4">
        <v>3.66</v>
      </c>
      <c r="AC15" s="4">
        <v>3.66</v>
      </c>
      <c r="AD15" s="4">
        <v>3.66</v>
      </c>
      <c r="AE15" s="4">
        <v>3.66</v>
      </c>
      <c r="AF15" s="4">
        <v>3.66</v>
      </c>
      <c r="AG15" s="4">
        <v>3.66</v>
      </c>
      <c r="AH15" s="4">
        <v>3.66</v>
      </c>
      <c r="AI15" s="4">
        <v>3.66</v>
      </c>
      <c r="AJ15" s="4">
        <v>3.66</v>
      </c>
      <c r="AK15" s="4">
        <v>3.66</v>
      </c>
      <c r="AL15" s="4">
        <v>3.66</v>
      </c>
      <c r="AM15" s="3">
        <v>3.66</v>
      </c>
    </row>
    <row r="16" spans="1:47">
      <c r="B16" s="10" t="s">
        <v>38</v>
      </c>
      <c r="C16" s="2"/>
      <c r="D16" s="10">
        <f>SUM(D8:D15)</f>
        <v>7.2</v>
      </c>
      <c r="E16" s="4">
        <f t="shared" ref="E16:F16" si="7">SUM(E8:E15)</f>
        <v>7.2</v>
      </c>
      <c r="F16" s="4">
        <f t="shared" si="7"/>
        <v>8.7639999999999993</v>
      </c>
      <c r="G16" s="4">
        <f t="shared" ref="G16:H16" si="8">SUM(G8:G15)</f>
        <v>9.4540000000000006</v>
      </c>
      <c r="H16" s="4">
        <f t="shared" si="8"/>
        <v>10.42</v>
      </c>
      <c r="I16" s="4">
        <f t="shared" ref="I16:AM16" si="9">SUM(I8:I15)</f>
        <v>13.364000000000001</v>
      </c>
      <c r="J16" s="4">
        <f t="shared" si="9"/>
        <v>13.64</v>
      </c>
      <c r="K16" s="4">
        <f t="shared" si="9"/>
        <v>16.86</v>
      </c>
      <c r="L16" s="4">
        <f t="shared" si="9"/>
        <v>17.963999999999999</v>
      </c>
      <c r="M16" s="4">
        <f t="shared" si="9"/>
        <v>22.564</v>
      </c>
      <c r="N16" s="4">
        <f t="shared" si="9"/>
        <v>27.164000000000001</v>
      </c>
      <c r="O16" s="4">
        <f t="shared" si="9"/>
        <v>31.763999999999999</v>
      </c>
      <c r="P16" s="4">
        <f t="shared" si="9"/>
        <v>36.364000000000004</v>
      </c>
      <c r="Q16" s="4">
        <f t="shared" si="9"/>
        <v>39.962999999999994</v>
      </c>
      <c r="R16" s="4">
        <f t="shared" si="9"/>
        <v>43.412999999999997</v>
      </c>
      <c r="S16" s="4">
        <f t="shared" si="9"/>
        <v>46.863</v>
      </c>
      <c r="T16" s="4">
        <f t="shared" si="9"/>
        <v>50.313000000000002</v>
      </c>
      <c r="U16" s="4">
        <f t="shared" si="9"/>
        <v>53.67</v>
      </c>
      <c r="V16" s="4">
        <f t="shared" si="9"/>
        <v>56.17</v>
      </c>
      <c r="W16" s="4">
        <f t="shared" si="9"/>
        <v>58.67</v>
      </c>
      <c r="X16" s="4">
        <f t="shared" si="9"/>
        <v>61.17</v>
      </c>
      <c r="Y16" s="4">
        <f t="shared" si="9"/>
        <v>63.67</v>
      </c>
      <c r="Z16" s="4">
        <f t="shared" si="9"/>
        <v>66.17</v>
      </c>
      <c r="AA16" s="4">
        <f t="shared" si="9"/>
        <v>68</v>
      </c>
      <c r="AB16" s="4">
        <f t="shared" si="9"/>
        <v>68</v>
      </c>
      <c r="AC16" s="4">
        <f t="shared" si="9"/>
        <v>68</v>
      </c>
      <c r="AD16" s="4">
        <f t="shared" si="9"/>
        <v>68</v>
      </c>
      <c r="AE16" s="4">
        <f t="shared" si="9"/>
        <v>68</v>
      </c>
      <c r="AF16" s="4">
        <f t="shared" si="9"/>
        <v>68</v>
      </c>
      <c r="AG16" s="4">
        <f t="shared" si="9"/>
        <v>68</v>
      </c>
      <c r="AH16" s="4">
        <f t="shared" si="9"/>
        <v>68</v>
      </c>
      <c r="AI16" s="4">
        <f t="shared" si="9"/>
        <v>68</v>
      </c>
      <c r="AJ16" s="4">
        <f t="shared" si="9"/>
        <v>68</v>
      </c>
      <c r="AK16" s="4">
        <f t="shared" si="9"/>
        <v>68</v>
      </c>
      <c r="AL16" s="4">
        <f t="shared" si="9"/>
        <v>68</v>
      </c>
      <c r="AM16" s="3">
        <f t="shared" si="9"/>
        <v>68</v>
      </c>
    </row>
    <row r="17" spans="1:39" ht="14.25" thickBot="1">
      <c r="B17" s="10" t="s">
        <v>37</v>
      </c>
      <c r="C17" s="29"/>
      <c r="D17" s="10">
        <f>D16*0.3</f>
        <v>2.16</v>
      </c>
      <c r="E17" s="4">
        <f>E16*0.3</f>
        <v>2.16</v>
      </c>
      <c r="F17" s="24">
        <f>F16*0.8</f>
        <v>7.0111999999999997</v>
      </c>
      <c r="G17" s="24">
        <f>G16*0.8</f>
        <v>7.563200000000001</v>
      </c>
      <c r="H17" s="4">
        <f t="shared" ref="H17" si="10">H16*0.8</f>
        <v>8.3360000000000003</v>
      </c>
      <c r="I17" s="4">
        <f t="shared" ref="I17" si="11">I16*0.8</f>
        <v>10.691200000000002</v>
      </c>
      <c r="J17" s="4">
        <f>J16*1</f>
        <v>13.64</v>
      </c>
      <c r="K17" s="4">
        <f>K16*1</f>
        <v>16.86</v>
      </c>
      <c r="L17" s="4">
        <f t="shared" ref="L17" si="12">L16*1</f>
        <v>17.963999999999999</v>
      </c>
      <c r="M17" s="4">
        <f t="shared" ref="M17" si="13">M16*1</f>
        <v>22.564</v>
      </c>
      <c r="N17" s="4">
        <f t="shared" ref="N17" si="14">N16*1</f>
        <v>27.164000000000001</v>
      </c>
      <c r="O17" s="4">
        <f t="shared" ref="O17" si="15">O16*1</f>
        <v>31.763999999999999</v>
      </c>
      <c r="P17" s="4">
        <f t="shared" ref="P17" si="16">P16*1</f>
        <v>36.364000000000004</v>
      </c>
      <c r="Q17" s="4">
        <f t="shared" ref="Q17" si="17">Q16*1</f>
        <v>39.962999999999994</v>
      </c>
      <c r="R17" s="4">
        <f t="shared" ref="R17" si="18">R16*1</f>
        <v>43.412999999999997</v>
      </c>
      <c r="S17" s="4">
        <f t="shared" ref="S17" si="19">S16*1</f>
        <v>46.863</v>
      </c>
      <c r="T17" s="4">
        <f t="shared" ref="T17" si="20">T16*1</f>
        <v>50.313000000000002</v>
      </c>
      <c r="U17" s="4">
        <f t="shared" ref="U17" si="21">U16*1</f>
        <v>53.67</v>
      </c>
      <c r="V17" s="4">
        <f t="shared" ref="V17" si="22">V16*1</f>
        <v>56.17</v>
      </c>
      <c r="W17" s="4">
        <f t="shared" ref="W17" si="23">W16*1</f>
        <v>58.67</v>
      </c>
      <c r="X17" s="4">
        <f t="shared" ref="X17" si="24">X16*1</f>
        <v>61.17</v>
      </c>
      <c r="Y17" s="4">
        <f t="shared" ref="Y17" si="25">Y16*1</f>
        <v>63.67</v>
      </c>
      <c r="Z17" s="4">
        <f t="shared" ref="Z17" si="26">Z16*1</f>
        <v>66.17</v>
      </c>
      <c r="AA17" s="4">
        <f t="shared" ref="AA17" si="27">AA16*1</f>
        <v>68</v>
      </c>
      <c r="AB17" s="4">
        <f t="shared" ref="AB17" si="28">AB16*1</f>
        <v>68</v>
      </c>
      <c r="AC17" s="4">
        <f t="shared" ref="AC17" si="29">AC16*1</f>
        <v>68</v>
      </c>
      <c r="AD17" s="4">
        <f t="shared" ref="AD17" si="30">AD16*1</f>
        <v>68</v>
      </c>
      <c r="AE17" s="4">
        <f t="shared" ref="AE17" si="31">AE16*1</f>
        <v>68</v>
      </c>
      <c r="AF17" s="4">
        <f t="shared" ref="AF17" si="32">AF16*1</f>
        <v>68</v>
      </c>
      <c r="AG17" s="4">
        <f t="shared" ref="AG17" si="33">AG16*1</f>
        <v>68</v>
      </c>
      <c r="AH17" s="4">
        <f t="shared" ref="AH17" si="34">AH16*1</f>
        <v>68</v>
      </c>
      <c r="AI17" s="4">
        <f t="shared" ref="AI17" si="35">AI16*1</f>
        <v>68</v>
      </c>
      <c r="AJ17" s="4">
        <f t="shared" ref="AJ17" si="36">AJ16*1</f>
        <v>68</v>
      </c>
      <c r="AK17" s="4">
        <f t="shared" ref="AK17" si="37">AK16*1</f>
        <v>68</v>
      </c>
      <c r="AL17" s="4">
        <f t="shared" ref="AL17" si="38">AL16*1</f>
        <v>68</v>
      </c>
      <c r="AM17" s="3">
        <f t="shared" ref="AM17" si="39">AM16*1</f>
        <v>68</v>
      </c>
    </row>
    <row r="18" spans="1:39" ht="14.25" thickBot="1">
      <c r="B18" s="26" t="s">
        <v>1</v>
      </c>
      <c r="C18" s="27"/>
      <c r="D18" s="6"/>
      <c r="E18" s="17">
        <f>E17/E7*100</f>
        <v>6.5454545454545459</v>
      </c>
      <c r="F18" s="17">
        <f t="shared" ref="F18" si="40">F17/F7*100</f>
        <v>14.022399999999999</v>
      </c>
      <c r="G18" s="17">
        <f t="shared" ref="G18" si="41">G17/G7*100</f>
        <v>13.153391304347828</v>
      </c>
      <c r="H18" s="17">
        <f t="shared" ref="H18" si="42">H17/H7*100</f>
        <v>12.258823529411766</v>
      </c>
      <c r="I18" s="17">
        <f t="shared" ref="I18" si="43">I17/I7*100</f>
        <v>10.691200000000002</v>
      </c>
      <c r="J18" s="17">
        <f t="shared" ref="J18" si="44">J17/J7*100</f>
        <v>13.242718446601941</v>
      </c>
      <c r="K18" s="17">
        <f t="shared" ref="K18" si="45">K17/K7*100</f>
        <v>12.217391304347826</v>
      </c>
      <c r="L18" s="17">
        <f t="shared" ref="L18" si="46">L17/L7*100</f>
        <v>11.975999999999999</v>
      </c>
      <c r="M18" s="17">
        <f t="shared" ref="M18" si="47">M17/M7*100</f>
        <v>11.282</v>
      </c>
      <c r="N18" s="17">
        <f t="shared" ref="N18" si="48">N17/N7*100</f>
        <v>10.865600000000001</v>
      </c>
      <c r="O18" s="17">
        <f t="shared" ref="O18" si="49">O17/O7*100</f>
        <v>10.588000000000001</v>
      </c>
      <c r="P18" s="17">
        <f t="shared" ref="P18" si="50">P17/P7*100</f>
        <v>10.389714285714287</v>
      </c>
      <c r="Q18" s="17">
        <f t="shared" ref="Q18" si="51">Q17/Q7*100</f>
        <v>9.9907499999999985</v>
      </c>
      <c r="R18" s="17">
        <f t="shared" ref="R18" si="52">R17/R7*100</f>
        <v>9.6473333333333322</v>
      </c>
      <c r="S18" s="17">
        <f t="shared" ref="S18" si="53">S17/S7*100</f>
        <v>9.3726000000000003</v>
      </c>
      <c r="T18" s="17">
        <f t="shared" ref="T18" si="54">T17/T7*100</f>
        <v>9.1478181818181827</v>
      </c>
      <c r="U18" s="17">
        <f t="shared" ref="U18" si="55">U17/U7*100</f>
        <v>8.9450000000000003</v>
      </c>
      <c r="V18" s="17">
        <f t="shared" ref="V18" si="56">V17/V7*100</f>
        <v>8.6415384615384614</v>
      </c>
      <c r="W18" s="17">
        <f t="shared" ref="W18" si="57">W17/W7*100</f>
        <v>8.3814285714285717</v>
      </c>
      <c r="X18" s="17">
        <f t="shared" ref="X18" si="58">X17/X7*100</f>
        <v>8.1560000000000006</v>
      </c>
      <c r="Y18" s="17">
        <f t="shared" ref="Y18" si="59">Y17/Y7*100</f>
        <v>7.9587500000000002</v>
      </c>
      <c r="Z18" s="17">
        <f t="shared" ref="Z18" si="60">Z17/Z7*100</f>
        <v>7.7847058823529407</v>
      </c>
      <c r="AA18" s="17">
        <f t="shared" ref="AA18" si="61">AA17/AA7*100</f>
        <v>7.5555555555555554</v>
      </c>
      <c r="AB18" s="17">
        <f t="shared" ref="AB18" si="62">AB17/AB7*100</f>
        <v>7.1578947368421044</v>
      </c>
      <c r="AC18" s="17">
        <f t="shared" ref="AC18" si="63">AC17/AC7*100</f>
        <v>6.8000000000000007</v>
      </c>
      <c r="AD18" s="17">
        <f t="shared" ref="AD18" si="64">AD17/AD7*100</f>
        <v>6.4761904761904754</v>
      </c>
      <c r="AE18" s="17">
        <f t="shared" ref="AE18" si="65">AE17/AE7*100</f>
        <v>6.1818181818181817</v>
      </c>
      <c r="AF18" s="17">
        <f t="shared" ref="AF18" si="66">AF17/AF7*100</f>
        <v>5.9130434782608692</v>
      </c>
      <c r="AG18" s="17">
        <f t="shared" ref="AG18" si="67">AG17/AG7*100</f>
        <v>5.6666666666666661</v>
      </c>
      <c r="AH18" s="17">
        <f t="shared" ref="AH18" si="68">AH17/AH7*100</f>
        <v>5.4399999999999995</v>
      </c>
      <c r="AI18" s="17">
        <f t="shared" ref="AI18" si="69">AI17/AI7*100</f>
        <v>5.2307692307692308</v>
      </c>
      <c r="AJ18" s="17">
        <f t="shared" ref="AJ18" si="70">AJ17/AJ7*100</f>
        <v>5.0370370370370372</v>
      </c>
      <c r="AK18" s="17">
        <f t="shared" ref="AK18" si="71">AK17/AK7*100</f>
        <v>4.8571428571428568</v>
      </c>
      <c r="AL18" s="17">
        <f t="shared" ref="AL18" si="72">AL17/AL7*100</f>
        <v>4.6896551724137936</v>
      </c>
      <c r="AM18" s="8">
        <f t="shared" ref="AM18" si="73">AM17/AM7*100</f>
        <v>4.5333333333333332</v>
      </c>
    </row>
    <row r="19" spans="1:39">
      <c r="B19" s="9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7.25">
      <c r="I20" s="1" t="s">
        <v>46</v>
      </c>
      <c r="J20" s="1"/>
      <c r="K20" s="1"/>
      <c r="U20" t="s">
        <v>26</v>
      </c>
      <c r="X20" t="s">
        <v>0</v>
      </c>
    </row>
    <row r="21" spans="1:39">
      <c r="D21" t="s">
        <v>4</v>
      </c>
      <c r="M21" s="23" t="s">
        <v>5</v>
      </c>
      <c r="N21" s="23">
        <v>50</v>
      </c>
      <c r="P21" s="23"/>
      <c r="Q21" s="23" t="s">
        <v>6</v>
      </c>
      <c r="R21" s="23">
        <v>13</v>
      </c>
      <c r="T21" s="23"/>
      <c r="U21" s="23" t="s">
        <v>7</v>
      </c>
      <c r="V21" s="23">
        <v>10</v>
      </c>
    </row>
    <row r="22" spans="1:39">
      <c r="D22" t="s">
        <v>24</v>
      </c>
      <c r="M22" s="23" t="s">
        <v>5</v>
      </c>
      <c r="N22" s="25">
        <v>23400</v>
      </c>
      <c r="P22" s="23"/>
      <c r="Q22" s="23" t="s">
        <v>6</v>
      </c>
      <c r="R22" s="25">
        <v>8400</v>
      </c>
      <c r="T22" s="23"/>
      <c r="U22" s="23" t="s">
        <v>7</v>
      </c>
      <c r="V22" s="25">
        <v>8400</v>
      </c>
    </row>
    <row r="23" spans="1:39" ht="14.25" thickBot="1">
      <c r="D23" t="s">
        <v>25</v>
      </c>
      <c r="M23" s="23" t="s">
        <v>5</v>
      </c>
      <c r="N23" s="25">
        <v>27600</v>
      </c>
      <c r="P23" s="23"/>
      <c r="Q23" s="23" t="s">
        <v>6</v>
      </c>
      <c r="R23" s="25">
        <v>7200</v>
      </c>
      <c r="T23" s="23"/>
      <c r="U23" s="23" t="s">
        <v>7</v>
      </c>
      <c r="V23" s="25">
        <v>7800</v>
      </c>
    </row>
    <row r="24" spans="1:39" ht="14.25" thickBot="1">
      <c r="A24" s="23"/>
      <c r="B24" s="6" t="s">
        <v>2</v>
      </c>
      <c r="C24" s="8"/>
      <c r="D24" s="6">
        <v>0</v>
      </c>
      <c r="E24" s="47">
        <v>33</v>
      </c>
      <c r="F24" s="47">
        <v>50</v>
      </c>
      <c r="G24" s="47">
        <v>57.5</v>
      </c>
      <c r="H24" s="47">
        <v>68</v>
      </c>
      <c r="I24" s="47">
        <v>100</v>
      </c>
      <c r="J24" s="47">
        <v>103</v>
      </c>
      <c r="K24" s="47">
        <v>138</v>
      </c>
      <c r="L24" s="17">
        <v>150</v>
      </c>
      <c r="M24" s="17">
        <v>200</v>
      </c>
      <c r="N24" s="17">
        <v>250</v>
      </c>
      <c r="O24" s="17">
        <v>300</v>
      </c>
      <c r="P24" s="17">
        <v>350</v>
      </c>
      <c r="Q24" s="17">
        <v>400</v>
      </c>
      <c r="R24" s="17">
        <v>450</v>
      </c>
      <c r="S24" s="17">
        <v>500</v>
      </c>
      <c r="T24" s="17">
        <v>550</v>
      </c>
      <c r="U24" s="17">
        <v>600</v>
      </c>
      <c r="V24" s="17">
        <v>650</v>
      </c>
      <c r="W24" s="17">
        <v>700</v>
      </c>
      <c r="X24" s="17">
        <v>750</v>
      </c>
      <c r="Y24" s="17">
        <v>800</v>
      </c>
      <c r="Z24" s="17">
        <v>850</v>
      </c>
      <c r="AA24" s="17">
        <v>900</v>
      </c>
      <c r="AB24" s="17">
        <v>950</v>
      </c>
      <c r="AC24" s="17">
        <v>1000</v>
      </c>
      <c r="AD24" s="18">
        <v>1050</v>
      </c>
      <c r="AE24" s="18">
        <v>1100</v>
      </c>
      <c r="AF24" s="18">
        <v>1150</v>
      </c>
      <c r="AG24" s="18">
        <v>1200</v>
      </c>
      <c r="AH24" s="18">
        <v>1250</v>
      </c>
      <c r="AI24" s="18">
        <v>1300</v>
      </c>
      <c r="AJ24" s="18">
        <v>1350</v>
      </c>
      <c r="AK24" s="18">
        <v>1400</v>
      </c>
      <c r="AL24" s="18">
        <v>1450</v>
      </c>
      <c r="AM24" s="27">
        <v>1500</v>
      </c>
    </row>
    <row r="25" spans="1:39">
      <c r="B25" s="10" t="s">
        <v>27</v>
      </c>
      <c r="C25" s="28">
        <v>6.7</v>
      </c>
      <c r="D25" s="10">
        <f>IF(D24*0.067+D28+2.34*$A$32+2.76&gt;$N$21,$N$21-D28-2.34*$A$32-2.76,D24*0.067)</f>
        <v>0</v>
      </c>
      <c r="E25" s="4">
        <f>IF((E24-33)*0.067+E28+2.34*$A$32+2.76&gt;$N$21,$N$21-E28-2.34*$A$32-2.76,(E24-33)*0.068)</f>
        <v>0</v>
      </c>
      <c r="F25" s="4">
        <f t="shared" ref="F25:L25" si="74">IF((F24-33)*0.067+F28+2.34*$A$32+2.76&gt;$N$21,$N$21-F28-2.34*$A$32-2.76,(F24-33)*0.067)</f>
        <v>1.139</v>
      </c>
      <c r="G25" s="4">
        <f t="shared" si="74"/>
        <v>1.6415000000000002</v>
      </c>
      <c r="H25" s="4">
        <f t="shared" si="74"/>
        <v>2.3450000000000002</v>
      </c>
      <c r="I25" s="4">
        <f t="shared" si="74"/>
        <v>4.4889999999999999</v>
      </c>
      <c r="J25" s="4">
        <f t="shared" si="74"/>
        <v>4.6900000000000004</v>
      </c>
      <c r="K25" s="4">
        <f t="shared" si="74"/>
        <v>7.0350000000000001</v>
      </c>
      <c r="L25" s="4">
        <f t="shared" si="74"/>
        <v>7.8390000000000004</v>
      </c>
      <c r="M25" s="4">
        <f t="shared" ref="M25:AM25" si="75">IF((M24-33)*0.067+M28+2.34*$A$32+2.76&gt;$N$21,$N$21-M28-2.34*$A$32-2.76,(M24-33)*0.067)</f>
        <v>11.189</v>
      </c>
      <c r="N25" s="4">
        <f t="shared" si="75"/>
        <v>14.539000000000001</v>
      </c>
      <c r="O25" s="4">
        <f t="shared" si="75"/>
        <v>17.888999999999999</v>
      </c>
      <c r="P25" s="4">
        <f t="shared" si="75"/>
        <v>21.239000000000001</v>
      </c>
      <c r="Q25" s="4">
        <f t="shared" si="75"/>
        <v>24.589000000000002</v>
      </c>
      <c r="R25" s="4">
        <f t="shared" si="75"/>
        <v>27.939</v>
      </c>
      <c r="S25" s="4">
        <f t="shared" si="75"/>
        <v>31.289000000000001</v>
      </c>
      <c r="T25" s="4">
        <f t="shared" si="75"/>
        <v>34.639000000000003</v>
      </c>
      <c r="U25" s="4">
        <f t="shared" si="75"/>
        <v>37.989000000000004</v>
      </c>
      <c r="V25" s="4">
        <f t="shared" si="75"/>
        <v>41.339000000000006</v>
      </c>
      <c r="W25" s="4">
        <f t="shared" si="75"/>
        <v>44.689</v>
      </c>
      <c r="X25" s="4">
        <f t="shared" si="75"/>
        <v>44.9</v>
      </c>
      <c r="Y25" s="4">
        <f t="shared" si="75"/>
        <v>44.9</v>
      </c>
      <c r="Z25" s="4">
        <f t="shared" si="75"/>
        <v>44.9</v>
      </c>
      <c r="AA25" s="4">
        <f t="shared" si="75"/>
        <v>44.9</v>
      </c>
      <c r="AB25" s="4">
        <f t="shared" si="75"/>
        <v>44.9</v>
      </c>
      <c r="AC25" s="4">
        <f t="shared" si="75"/>
        <v>44.9</v>
      </c>
      <c r="AD25" s="4">
        <f t="shared" si="75"/>
        <v>44.9</v>
      </c>
      <c r="AE25" s="4">
        <f t="shared" si="75"/>
        <v>44.9</v>
      </c>
      <c r="AF25" s="4">
        <f t="shared" si="75"/>
        <v>44.9</v>
      </c>
      <c r="AG25" s="4">
        <f t="shared" si="75"/>
        <v>44.9</v>
      </c>
      <c r="AH25" s="4">
        <f t="shared" si="75"/>
        <v>44.9</v>
      </c>
      <c r="AI25" s="4">
        <f t="shared" si="75"/>
        <v>44.9</v>
      </c>
      <c r="AJ25" s="4">
        <f t="shared" si="75"/>
        <v>44.9</v>
      </c>
      <c r="AK25" s="4">
        <f t="shared" si="75"/>
        <v>44.9</v>
      </c>
      <c r="AL25" s="4">
        <f t="shared" si="75"/>
        <v>44.9</v>
      </c>
      <c r="AM25" s="3">
        <f t="shared" si="75"/>
        <v>44.9</v>
      </c>
    </row>
    <row r="26" spans="1:39">
      <c r="B26" s="10" t="s">
        <v>28</v>
      </c>
      <c r="C26" s="2">
        <v>2.4</v>
      </c>
      <c r="D26" s="10">
        <f>IF(D24*0.024+D29+0.84*$A$32+0.72&gt;$R$21,$R$21-D29-0.84*$A$32-0.72,D24*0.024)</f>
        <v>0</v>
      </c>
      <c r="E26" s="4">
        <f t="shared" ref="E26:L26" si="76">IF((E24-33)*0.024+E29+0.84*$A$32+0.72&gt;$R$21,$R$21-E29-0.84*$A$32-0.72,(E24-33)*0.024)</f>
        <v>0</v>
      </c>
      <c r="F26" s="4">
        <f t="shared" si="76"/>
        <v>0.40800000000000003</v>
      </c>
      <c r="G26" s="4">
        <f t="shared" si="76"/>
        <v>0.58799999999999997</v>
      </c>
      <c r="H26" s="4">
        <f t="shared" si="76"/>
        <v>0.84</v>
      </c>
      <c r="I26" s="4">
        <f t="shared" si="76"/>
        <v>1.6080000000000001</v>
      </c>
      <c r="J26" s="4">
        <f t="shared" si="76"/>
        <v>1.68</v>
      </c>
      <c r="K26" s="4">
        <f t="shared" si="76"/>
        <v>2.52</v>
      </c>
      <c r="L26" s="4">
        <f t="shared" si="76"/>
        <v>2.8080000000000003</v>
      </c>
      <c r="M26" s="4">
        <f t="shared" ref="M26:AM26" si="77">IF((M24-33)*0.024+M29+0.84*$A$32+0.72&gt;$R$21,$R$21-M29-0.84*$A$32-0.72,(M24-33)*0.024)</f>
        <v>4.008</v>
      </c>
      <c r="N26" s="4">
        <f t="shared" si="77"/>
        <v>5.2080000000000002</v>
      </c>
      <c r="O26" s="4">
        <f t="shared" si="77"/>
        <v>6.4080000000000004</v>
      </c>
      <c r="P26" s="4">
        <f t="shared" si="77"/>
        <v>7.6080000000000005</v>
      </c>
      <c r="Q26" s="4">
        <f t="shared" si="77"/>
        <v>8.8079999999999998</v>
      </c>
      <c r="R26" s="4">
        <f t="shared" si="77"/>
        <v>10.008000000000001</v>
      </c>
      <c r="S26" s="4">
        <f t="shared" si="77"/>
        <v>11.208</v>
      </c>
      <c r="T26" s="4">
        <f t="shared" si="77"/>
        <v>11.44</v>
      </c>
      <c r="U26" s="4">
        <f t="shared" si="77"/>
        <v>11.44</v>
      </c>
      <c r="V26" s="4">
        <f t="shared" si="77"/>
        <v>11.44</v>
      </c>
      <c r="W26" s="4">
        <f t="shared" si="77"/>
        <v>11.44</v>
      </c>
      <c r="X26" s="4">
        <f t="shared" si="77"/>
        <v>11.44</v>
      </c>
      <c r="Y26" s="4">
        <f t="shared" si="77"/>
        <v>11.44</v>
      </c>
      <c r="Z26" s="4">
        <f t="shared" si="77"/>
        <v>11.44</v>
      </c>
      <c r="AA26" s="4">
        <f t="shared" si="77"/>
        <v>11.44</v>
      </c>
      <c r="AB26" s="4">
        <f t="shared" si="77"/>
        <v>11.44</v>
      </c>
      <c r="AC26" s="4">
        <f t="shared" si="77"/>
        <v>11.44</v>
      </c>
      <c r="AD26" s="4">
        <f t="shared" si="77"/>
        <v>11.44</v>
      </c>
      <c r="AE26" s="4">
        <f t="shared" si="77"/>
        <v>11.44</v>
      </c>
      <c r="AF26" s="4">
        <f t="shared" si="77"/>
        <v>11.44</v>
      </c>
      <c r="AG26" s="4">
        <f t="shared" si="77"/>
        <v>11.44</v>
      </c>
      <c r="AH26" s="4">
        <f t="shared" si="77"/>
        <v>11.44</v>
      </c>
      <c r="AI26" s="4">
        <f t="shared" si="77"/>
        <v>11.44</v>
      </c>
      <c r="AJ26" s="4">
        <f t="shared" si="77"/>
        <v>11.44</v>
      </c>
      <c r="AK26" s="4">
        <f t="shared" si="77"/>
        <v>11.44</v>
      </c>
      <c r="AL26" s="4">
        <f t="shared" si="77"/>
        <v>11.44</v>
      </c>
      <c r="AM26" s="3">
        <f t="shared" si="77"/>
        <v>11.44</v>
      </c>
    </row>
    <row r="27" spans="1:39">
      <c r="B27" s="10" t="s">
        <v>29</v>
      </c>
      <c r="C27" s="2">
        <v>2.2000000000000002</v>
      </c>
      <c r="D27" s="10">
        <f>IF(D24*0.022+D30+0.84*$A$32+0.78&gt;$V$21,$V$21-D30-0.84*$A$32-0.78,D24*0.022)</f>
        <v>0</v>
      </c>
      <c r="E27" s="4">
        <f t="shared" ref="E27:L27" si="78">IF((E24-33)*0.022+E30+0.84*$A$32+0.78&gt;$V$21,$V$21-E30-0.84*$A$32-0.78,(E24-33)*0.022)</f>
        <v>0</v>
      </c>
      <c r="F27" s="4">
        <f t="shared" si="78"/>
        <v>0.374</v>
      </c>
      <c r="G27" s="4">
        <f t="shared" si="78"/>
        <v>0.53899999999999992</v>
      </c>
      <c r="H27" s="4">
        <f t="shared" si="78"/>
        <v>0.76999999999999991</v>
      </c>
      <c r="I27" s="4">
        <f t="shared" si="78"/>
        <v>1.474</v>
      </c>
      <c r="J27" s="4">
        <f t="shared" si="78"/>
        <v>1.5399999999999998</v>
      </c>
      <c r="K27" s="4">
        <f t="shared" si="78"/>
        <v>2.31</v>
      </c>
      <c r="L27" s="4">
        <f t="shared" si="78"/>
        <v>2.5739999999999998</v>
      </c>
      <c r="M27" s="4">
        <f t="shared" ref="M27:AM27" si="79">IF((M24-33)*0.022+M30+0.84*$A$32+0.78&gt;$V$21,$V$21-M30-0.84*$A$32-0.78,(M24-33)*0.022)</f>
        <v>3.6739999999999999</v>
      </c>
      <c r="N27" s="4">
        <f t="shared" si="79"/>
        <v>4.774</v>
      </c>
      <c r="O27" s="4">
        <f t="shared" si="79"/>
        <v>5.8739999999999997</v>
      </c>
      <c r="P27" s="4">
        <f t="shared" si="79"/>
        <v>6.9739999999999993</v>
      </c>
      <c r="Q27" s="4">
        <f t="shared" si="79"/>
        <v>8.0739999999999998</v>
      </c>
      <c r="R27" s="4">
        <f t="shared" si="79"/>
        <v>8.3800000000000008</v>
      </c>
      <c r="S27" s="4">
        <f t="shared" si="79"/>
        <v>8.3800000000000008</v>
      </c>
      <c r="T27" s="4">
        <f t="shared" si="79"/>
        <v>8.3800000000000008</v>
      </c>
      <c r="U27" s="4">
        <f t="shared" si="79"/>
        <v>8.3800000000000008</v>
      </c>
      <c r="V27" s="4">
        <f t="shared" si="79"/>
        <v>8.3800000000000008</v>
      </c>
      <c r="W27" s="4">
        <f t="shared" si="79"/>
        <v>8.3800000000000008</v>
      </c>
      <c r="X27" s="4">
        <f t="shared" si="79"/>
        <v>8.3800000000000008</v>
      </c>
      <c r="Y27" s="4">
        <f t="shared" si="79"/>
        <v>8.3800000000000008</v>
      </c>
      <c r="Z27" s="4">
        <f t="shared" si="79"/>
        <v>8.3800000000000008</v>
      </c>
      <c r="AA27" s="4">
        <f t="shared" si="79"/>
        <v>8.3800000000000008</v>
      </c>
      <c r="AB27" s="4">
        <f t="shared" si="79"/>
        <v>8.3800000000000008</v>
      </c>
      <c r="AC27" s="4">
        <f t="shared" si="79"/>
        <v>8.3800000000000008</v>
      </c>
      <c r="AD27" s="4">
        <f t="shared" si="79"/>
        <v>8.3800000000000008</v>
      </c>
      <c r="AE27" s="4">
        <f t="shared" si="79"/>
        <v>8.3800000000000008</v>
      </c>
      <c r="AF27" s="4">
        <f t="shared" si="79"/>
        <v>8.3800000000000008</v>
      </c>
      <c r="AG27" s="4">
        <f t="shared" si="79"/>
        <v>8.3800000000000008</v>
      </c>
      <c r="AH27" s="4">
        <f t="shared" si="79"/>
        <v>8.3800000000000008</v>
      </c>
      <c r="AI27" s="4">
        <f t="shared" si="79"/>
        <v>8.3800000000000008</v>
      </c>
      <c r="AJ27" s="4">
        <f t="shared" si="79"/>
        <v>8.3800000000000008</v>
      </c>
      <c r="AK27" s="4">
        <f t="shared" si="79"/>
        <v>8.3800000000000008</v>
      </c>
      <c r="AL27" s="4">
        <f t="shared" si="79"/>
        <v>8.3800000000000008</v>
      </c>
      <c r="AM27" s="3">
        <f t="shared" si="79"/>
        <v>8.3800000000000008</v>
      </c>
    </row>
    <row r="28" spans="1:39">
      <c r="B28" s="10" t="s">
        <v>30</v>
      </c>
      <c r="C28" s="2">
        <v>19</v>
      </c>
      <c r="D28" s="10">
        <f>$A$30*0.014*0.19</f>
        <v>0</v>
      </c>
      <c r="E28" s="4">
        <f>$A$30*0.014*0.19</f>
        <v>0</v>
      </c>
      <c r="F28" s="4">
        <f>$A$30*0.014*0.19</f>
        <v>0</v>
      </c>
      <c r="G28" s="4">
        <f t="shared" ref="G28:H28" si="80">$A$30*0.014*0.19</f>
        <v>0</v>
      </c>
      <c r="H28" s="4">
        <f t="shared" si="80"/>
        <v>0</v>
      </c>
      <c r="I28" s="4">
        <f t="shared" ref="I28:AM28" si="81">$A$30*0.014*0.19</f>
        <v>0</v>
      </c>
      <c r="J28" s="4">
        <f t="shared" si="81"/>
        <v>0</v>
      </c>
      <c r="K28" s="4">
        <f t="shared" si="81"/>
        <v>0</v>
      </c>
      <c r="L28" s="4">
        <f t="shared" si="81"/>
        <v>0</v>
      </c>
      <c r="M28" s="4">
        <f t="shared" si="81"/>
        <v>0</v>
      </c>
      <c r="N28" s="4">
        <f t="shared" si="81"/>
        <v>0</v>
      </c>
      <c r="O28" s="4">
        <f t="shared" si="81"/>
        <v>0</v>
      </c>
      <c r="P28" s="4">
        <f t="shared" si="81"/>
        <v>0</v>
      </c>
      <c r="Q28" s="4">
        <f t="shared" si="81"/>
        <v>0</v>
      </c>
      <c r="R28" s="4">
        <f t="shared" si="81"/>
        <v>0</v>
      </c>
      <c r="S28" s="4">
        <f t="shared" si="81"/>
        <v>0</v>
      </c>
      <c r="T28" s="4">
        <f t="shared" si="81"/>
        <v>0</v>
      </c>
      <c r="U28" s="4">
        <f t="shared" si="81"/>
        <v>0</v>
      </c>
      <c r="V28" s="4">
        <f t="shared" si="81"/>
        <v>0</v>
      </c>
      <c r="W28" s="4">
        <f t="shared" si="81"/>
        <v>0</v>
      </c>
      <c r="X28" s="4">
        <f t="shared" si="81"/>
        <v>0</v>
      </c>
      <c r="Y28" s="4">
        <f t="shared" si="81"/>
        <v>0</v>
      </c>
      <c r="Z28" s="4">
        <f t="shared" si="81"/>
        <v>0</v>
      </c>
      <c r="AA28" s="4">
        <f t="shared" si="81"/>
        <v>0</v>
      </c>
      <c r="AB28" s="4">
        <f t="shared" si="81"/>
        <v>0</v>
      </c>
      <c r="AC28" s="4">
        <f t="shared" si="81"/>
        <v>0</v>
      </c>
      <c r="AD28" s="4">
        <f t="shared" si="81"/>
        <v>0</v>
      </c>
      <c r="AE28" s="4">
        <f t="shared" si="81"/>
        <v>0</v>
      </c>
      <c r="AF28" s="4">
        <f t="shared" si="81"/>
        <v>0</v>
      </c>
      <c r="AG28" s="4">
        <f t="shared" si="81"/>
        <v>0</v>
      </c>
      <c r="AH28" s="4">
        <f t="shared" si="81"/>
        <v>0</v>
      </c>
      <c r="AI28" s="4">
        <f t="shared" si="81"/>
        <v>0</v>
      </c>
      <c r="AJ28" s="4">
        <f t="shared" si="81"/>
        <v>0</v>
      </c>
      <c r="AK28" s="4">
        <f t="shared" si="81"/>
        <v>0</v>
      </c>
      <c r="AL28" s="4">
        <f t="shared" si="81"/>
        <v>0</v>
      </c>
      <c r="AM28" s="3">
        <f t="shared" si="81"/>
        <v>0</v>
      </c>
    </row>
    <row r="29" spans="1:39">
      <c r="A29">
        <f>I3</f>
        <v>0</v>
      </c>
      <c r="B29" s="10" t="s">
        <v>31</v>
      </c>
      <c r="C29" s="2">
        <v>8.3000000000000007</v>
      </c>
      <c r="D29" s="10">
        <f>$A$30*0.014*0.083</f>
        <v>0</v>
      </c>
      <c r="E29" s="4">
        <f>$A$30*0.014*0.083</f>
        <v>0</v>
      </c>
      <c r="F29" s="4">
        <f>$A$30*0.014*0.083</f>
        <v>0</v>
      </c>
      <c r="G29" s="4">
        <f t="shared" ref="G29:H29" si="82">$A$30*0.014*0.083</f>
        <v>0</v>
      </c>
      <c r="H29" s="4">
        <f t="shared" si="82"/>
        <v>0</v>
      </c>
      <c r="I29" s="4">
        <f t="shared" ref="I29:AM29" si="83">$A$30*0.014*0.083</f>
        <v>0</v>
      </c>
      <c r="J29" s="4">
        <f t="shared" si="83"/>
        <v>0</v>
      </c>
      <c r="K29" s="4">
        <f t="shared" si="83"/>
        <v>0</v>
      </c>
      <c r="L29" s="4">
        <f t="shared" si="83"/>
        <v>0</v>
      </c>
      <c r="M29" s="4">
        <f t="shared" si="83"/>
        <v>0</v>
      </c>
      <c r="N29" s="4">
        <f t="shared" si="83"/>
        <v>0</v>
      </c>
      <c r="O29" s="4">
        <f t="shared" si="83"/>
        <v>0</v>
      </c>
      <c r="P29" s="4">
        <f t="shared" si="83"/>
        <v>0</v>
      </c>
      <c r="Q29" s="4">
        <f t="shared" si="83"/>
        <v>0</v>
      </c>
      <c r="R29" s="4">
        <f t="shared" si="83"/>
        <v>0</v>
      </c>
      <c r="S29" s="4">
        <f t="shared" si="83"/>
        <v>0</v>
      </c>
      <c r="T29" s="4">
        <f t="shared" si="83"/>
        <v>0</v>
      </c>
      <c r="U29" s="4">
        <f t="shared" si="83"/>
        <v>0</v>
      </c>
      <c r="V29" s="4">
        <f t="shared" si="83"/>
        <v>0</v>
      </c>
      <c r="W29" s="4">
        <f t="shared" si="83"/>
        <v>0</v>
      </c>
      <c r="X29" s="4">
        <f t="shared" si="83"/>
        <v>0</v>
      </c>
      <c r="Y29" s="4">
        <f t="shared" si="83"/>
        <v>0</v>
      </c>
      <c r="Z29" s="4">
        <f t="shared" si="83"/>
        <v>0</v>
      </c>
      <c r="AA29" s="4">
        <f t="shared" si="83"/>
        <v>0</v>
      </c>
      <c r="AB29" s="4">
        <f t="shared" si="83"/>
        <v>0</v>
      </c>
      <c r="AC29" s="4">
        <f t="shared" si="83"/>
        <v>0</v>
      </c>
      <c r="AD29" s="4">
        <f t="shared" si="83"/>
        <v>0</v>
      </c>
      <c r="AE29" s="4">
        <f t="shared" si="83"/>
        <v>0</v>
      </c>
      <c r="AF29" s="4">
        <f t="shared" si="83"/>
        <v>0</v>
      </c>
      <c r="AG29" s="4">
        <f t="shared" si="83"/>
        <v>0</v>
      </c>
      <c r="AH29" s="4">
        <f t="shared" si="83"/>
        <v>0</v>
      </c>
      <c r="AI29" s="4">
        <f t="shared" si="83"/>
        <v>0</v>
      </c>
      <c r="AJ29" s="4">
        <f t="shared" si="83"/>
        <v>0</v>
      </c>
      <c r="AK29" s="4">
        <f t="shared" si="83"/>
        <v>0</v>
      </c>
      <c r="AL29" s="4">
        <f t="shared" si="83"/>
        <v>0</v>
      </c>
      <c r="AM29" s="3">
        <f t="shared" si="83"/>
        <v>0</v>
      </c>
    </row>
    <row r="30" spans="1:39">
      <c r="A30">
        <f>A29</f>
        <v>0</v>
      </c>
      <c r="B30" s="10" t="s">
        <v>29</v>
      </c>
      <c r="C30" s="2">
        <v>5.6</v>
      </c>
      <c r="D30" s="10">
        <f>$A$30*0.014*0.056</f>
        <v>0</v>
      </c>
      <c r="E30" s="4">
        <f>$A$30*0.014*0.056</f>
        <v>0</v>
      </c>
      <c r="F30" s="4">
        <f t="shared" ref="F30:AM30" si="84">$A$30*0.014*0.056</f>
        <v>0</v>
      </c>
      <c r="G30" s="4">
        <f t="shared" si="84"/>
        <v>0</v>
      </c>
      <c r="H30" s="4">
        <f t="shared" si="84"/>
        <v>0</v>
      </c>
      <c r="I30" s="4">
        <f>$A$30*0.014*0.056</f>
        <v>0</v>
      </c>
      <c r="J30" s="4">
        <f t="shared" si="84"/>
        <v>0</v>
      </c>
      <c r="K30" s="4">
        <f t="shared" si="84"/>
        <v>0</v>
      </c>
      <c r="L30" s="4">
        <f t="shared" si="84"/>
        <v>0</v>
      </c>
      <c r="M30" s="4">
        <f t="shared" si="84"/>
        <v>0</v>
      </c>
      <c r="N30" s="4">
        <f t="shared" si="84"/>
        <v>0</v>
      </c>
      <c r="O30" s="4">
        <f t="shared" si="84"/>
        <v>0</v>
      </c>
      <c r="P30" s="4">
        <f t="shared" si="84"/>
        <v>0</v>
      </c>
      <c r="Q30" s="4">
        <f t="shared" si="84"/>
        <v>0</v>
      </c>
      <c r="R30" s="4">
        <f t="shared" si="84"/>
        <v>0</v>
      </c>
      <c r="S30" s="4">
        <f t="shared" si="84"/>
        <v>0</v>
      </c>
      <c r="T30" s="4">
        <f t="shared" si="84"/>
        <v>0</v>
      </c>
      <c r="U30" s="4">
        <f t="shared" si="84"/>
        <v>0</v>
      </c>
      <c r="V30" s="4">
        <f t="shared" si="84"/>
        <v>0</v>
      </c>
      <c r="W30" s="4">
        <f t="shared" si="84"/>
        <v>0</v>
      </c>
      <c r="X30" s="4">
        <f t="shared" si="84"/>
        <v>0</v>
      </c>
      <c r="Y30" s="4">
        <f t="shared" si="84"/>
        <v>0</v>
      </c>
      <c r="Z30" s="4">
        <f t="shared" si="84"/>
        <v>0</v>
      </c>
      <c r="AA30" s="4">
        <f t="shared" si="84"/>
        <v>0</v>
      </c>
      <c r="AB30" s="4">
        <f t="shared" si="84"/>
        <v>0</v>
      </c>
      <c r="AC30" s="4">
        <f t="shared" si="84"/>
        <v>0</v>
      </c>
      <c r="AD30" s="4">
        <f t="shared" si="84"/>
        <v>0</v>
      </c>
      <c r="AE30" s="4">
        <f t="shared" si="84"/>
        <v>0</v>
      </c>
      <c r="AF30" s="4">
        <f t="shared" si="84"/>
        <v>0</v>
      </c>
      <c r="AG30" s="4">
        <f t="shared" si="84"/>
        <v>0</v>
      </c>
      <c r="AH30" s="4">
        <f t="shared" si="84"/>
        <v>0</v>
      </c>
      <c r="AI30" s="4">
        <f t="shared" si="84"/>
        <v>0</v>
      </c>
      <c r="AJ30" s="4">
        <f t="shared" si="84"/>
        <v>0</v>
      </c>
      <c r="AK30" s="4">
        <f t="shared" si="84"/>
        <v>0</v>
      </c>
      <c r="AL30" s="4">
        <f t="shared" si="84"/>
        <v>0</v>
      </c>
      <c r="AM30" s="3">
        <f t="shared" si="84"/>
        <v>0</v>
      </c>
    </row>
    <row r="31" spans="1:39">
      <c r="A31">
        <f>I2</f>
        <v>1</v>
      </c>
      <c r="B31" s="10" t="s">
        <v>35</v>
      </c>
      <c r="C31" s="2"/>
      <c r="D31" s="10">
        <f>4.02*$A$32</f>
        <v>4.0199999999999996</v>
      </c>
      <c r="E31" s="4">
        <f>4.02*$A$32</f>
        <v>4.0199999999999996</v>
      </c>
      <c r="F31" s="4">
        <f t="shared" ref="F31:AM31" si="85">4.02*$A$32</f>
        <v>4.0199999999999996</v>
      </c>
      <c r="G31" s="4">
        <f t="shared" si="85"/>
        <v>4.0199999999999996</v>
      </c>
      <c r="H31" s="4">
        <f t="shared" si="85"/>
        <v>4.0199999999999996</v>
      </c>
      <c r="I31" s="4">
        <f t="shared" si="85"/>
        <v>4.0199999999999996</v>
      </c>
      <c r="J31" s="4">
        <f t="shared" si="85"/>
        <v>4.0199999999999996</v>
      </c>
      <c r="K31" s="4">
        <f t="shared" si="85"/>
        <v>4.0199999999999996</v>
      </c>
      <c r="L31" s="4">
        <f t="shared" si="85"/>
        <v>4.0199999999999996</v>
      </c>
      <c r="M31" s="4">
        <f t="shared" si="85"/>
        <v>4.0199999999999996</v>
      </c>
      <c r="N31" s="4">
        <f t="shared" si="85"/>
        <v>4.0199999999999996</v>
      </c>
      <c r="O31" s="4">
        <f t="shared" si="85"/>
        <v>4.0199999999999996</v>
      </c>
      <c r="P31" s="4">
        <f t="shared" si="85"/>
        <v>4.0199999999999996</v>
      </c>
      <c r="Q31" s="4">
        <f t="shared" si="85"/>
        <v>4.0199999999999996</v>
      </c>
      <c r="R31" s="4">
        <f t="shared" si="85"/>
        <v>4.0199999999999996</v>
      </c>
      <c r="S31" s="4">
        <f t="shared" si="85"/>
        <v>4.0199999999999996</v>
      </c>
      <c r="T31" s="4">
        <f t="shared" si="85"/>
        <v>4.0199999999999996</v>
      </c>
      <c r="U31" s="4">
        <f t="shared" si="85"/>
        <v>4.0199999999999996</v>
      </c>
      <c r="V31" s="4">
        <f t="shared" si="85"/>
        <v>4.0199999999999996</v>
      </c>
      <c r="W31" s="4">
        <f t="shared" si="85"/>
        <v>4.0199999999999996</v>
      </c>
      <c r="X31" s="4">
        <f t="shared" si="85"/>
        <v>4.0199999999999996</v>
      </c>
      <c r="Y31" s="4">
        <f t="shared" si="85"/>
        <v>4.0199999999999996</v>
      </c>
      <c r="Z31" s="4">
        <f t="shared" si="85"/>
        <v>4.0199999999999996</v>
      </c>
      <c r="AA31" s="4">
        <f t="shared" si="85"/>
        <v>4.0199999999999996</v>
      </c>
      <c r="AB31" s="4">
        <f t="shared" si="85"/>
        <v>4.0199999999999996</v>
      </c>
      <c r="AC31" s="4">
        <f t="shared" si="85"/>
        <v>4.0199999999999996</v>
      </c>
      <c r="AD31" s="4">
        <f t="shared" si="85"/>
        <v>4.0199999999999996</v>
      </c>
      <c r="AE31" s="4">
        <f t="shared" si="85"/>
        <v>4.0199999999999996</v>
      </c>
      <c r="AF31" s="4">
        <f t="shared" si="85"/>
        <v>4.0199999999999996</v>
      </c>
      <c r="AG31" s="4">
        <f t="shared" si="85"/>
        <v>4.0199999999999996</v>
      </c>
      <c r="AH31" s="4">
        <f t="shared" si="85"/>
        <v>4.0199999999999996</v>
      </c>
      <c r="AI31" s="4">
        <f t="shared" si="85"/>
        <v>4.0199999999999996</v>
      </c>
      <c r="AJ31" s="4">
        <f t="shared" si="85"/>
        <v>4.0199999999999996</v>
      </c>
      <c r="AK31" s="4">
        <f t="shared" si="85"/>
        <v>4.0199999999999996</v>
      </c>
      <c r="AL31" s="4">
        <f t="shared" si="85"/>
        <v>4.0199999999999996</v>
      </c>
      <c r="AM31" s="3">
        <f t="shared" si="85"/>
        <v>4.0199999999999996</v>
      </c>
    </row>
    <row r="32" spans="1:39">
      <c r="A32">
        <f>A31</f>
        <v>1</v>
      </c>
      <c r="B32" s="10" t="s">
        <v>36</v>
      </c>
      <c r="C32" s="2"/>
      <c r="D32" s="10">
        <v>4.26</v>
      </c>
      <c r="E32" s="4">
        <v>4.26</v>
      </c>
      <c r="F32" s="4">
        <v>4.26</v>
      </c>
      <c r="G32" s="4">
        <v>4.26</v>
      </c>
      <c r="H32" s="4">
        <v>4.26</v>
      </c>
      <c r="I32" s="4">
        <v>4.26</v>
      </c>
      <c r="J32" s="4">
        <v>4.26</v>
      </c>
      <c r="K32" s="4">
        <v>4.26</v>
      </c>
      <c r="L32" s="4">
        <v>4.26</v>
      </c>
      <c r="M32" s="4">
        <v>4.26</v>
      </c>
      <c r="N32" s="4">
        <v>4.26</v>
      </c>
      <c r="O32" s="4">
        <v>4.26</v>
      </c>
      <c r="P32" s="4">
        <v>4.26</v>
      </c>
      <c r="Q32" s="4">
        <v>4.26</v>
      </c>
      <c r="R32" s="4">
        <v>4.26</v>
      </c>
      <c r="S32" s="4">
        <v>4.26</v>
      </c>
      <c r="T32" s="4">
        <v>4.26</v>
      </c>
      <c r="U32" s="4">
        <v>4.26</v>
      </c>
      <c r="V32" s="4">
        <v>4.26</v>
      </c>
      <c r="W32" s="4">
        <v>4.26</v>
      </c>
      <c r="X32" s="4">
        <v>4.26</v>
      </c>
      <c r="Y32" s="4">
        <v>4.26</v>
      </c>
      <c r="Z32" s="4">
        <v>4.26</v>
      </c>
      <c r="AA32" s="4">
        <v>4.26</v>
      </c>
      <c r="AB32" s="4">
        <v>4.26</v>
      </c>
      <c r="AC32" s="4">
        <v>4.26</v>
      </c>
      <c r="AD32" s="4">
        <v>4.26</v>
      </c>
      <c r="AE32" s="4">
        <v>4.26</v>
      </c>
      <c r="AF32" s="4">
        <v>4.26</v>
      </c>
      <c r="AG32" s="4">
        <v>4.26</v>
      </c>
      <c r="AH32" s="4">
        <v>4.26</v>
      </c>
      <c r="AI32" s="4">
        <v>4.26</v>
      </c>
      <c r="AJ32" s="4">
        <v>4.26</v>
      </c>
      <c r="AK32" s="4">
        <v>4.26</v>
      </c>
      <c r="AL32" s="4">
        <v>4.26</v>
      </c>
      <c r="AM32" s="3">
        <v>4.26</v>
      </c>
    </row>
    <row r="33" spans="2:39">
      <c r="B33" s="10" t="s">
        <v>38</v>
      </c>
      <c r="C33" s="2"/>
      <c r="D33" s="10">
        <f>SUM(D25:D32)</f>
        <v>8.2799999999999994</v>
      </c>
      <c r="E33" s="4">
        <f>SUM(E25:E32)</f>
        <v>8.2799999999999994</v>
      </c>
      <c r="F33" s="4">
        <f>SUM(F25:F32)</f>
        <v>10.201000000000001</v>
      </c>
      <c r="G33" s="4">
        <f t="shared" ref="G33:H33" si="86">SUM(G25:G32)</f>
        <v>11.048500000000001</v>
      </c>
      <c r="H33" s="4">
        <f t="shared" si="86"/>
        <v>12.234999999999999</v>
      </c>
      <c r="I33" s="4">
        <f t="shared" ref="I33:AM33" si="87">SUM(I25:I32)</f>
        <v>15.850999999999999</v>
      </c>
      <c r="J33" s="4">
        <f t="shared" si="87"/>
        <v>16.189999999999998</v>
      </c>
      <c r="K33" s="4">
        <f t="shared" si="87"/>
        <v>20.145</v>
      </c>
      <c r="L33" s="4">
        <f t="shared" si="87"/>
        <v>21.500999999999998</v>
      </c>
      <c r="M33" s="4">
        <f t="shared" si="87"/>
        <v>27.150999999999996</v>
      </c>
      <c r="N33" s="4">
        <f t="shared" si="87"/>
        <v>32.801000000000002</v>
      </c>
      <c r="O33" s="4">
        <f t="shared" si="87"/>
        <v>38.451000000000001</v>
      </c>
      <c r="P33" s="4">
        <f t="shared" si="87"/>
        <v>44.100999999999992</v>
      </c>
      <c r="Q33" s="4">
        <f t="shared" si="87"/>
        <v>49.750999999999998</v>
      </c>
      <c r="R33" s="4">
        <f t="shared" si="87"/>
        <v>54.607000000000006</v>
      </c>
      <c r="S33" s="4">
        <f t="shared" si="87"/>
        <v>59.157000000000004</v>
      </c>
      <c r="T33" s="4">
        <f t="shared" si="87"/>
        <v>62.738999999999997</v>
      </c>
      <c r="U33" s="4">
        <f t="shared" si="87"/>
        <v>66.089000000000013</v>
      </c>
      <c r="V33" s="4">
        <f t="shared" si="87"/>
        <v>69.439000000000007</v>
      </c>
      <c r="W33" s="4">
        <f t="shared" si="87"/>
        <v>72.789000000000001</v>
      </c>
      <c r="X33" s="4">
        <f t="shared" si="87"/>
        <v>73</v>
      </c>
      <c r="Y33" s="4">
        <f t="shared" si="87"/>
        <v>73</v>
      </c>
      <c r="Z33" s="4">
        <f t="shared" si="87"/>
        <v>73</v>
      </c>
      <c r="AA33" s="4">
        <f t="shared" si="87"/>
        <v>73</v>
      </c>
      <c r="AB33" s="4">
        <f t="shared" si="87"/>
        <v>73</v>
      </c>
      <c r="AC33" s="4">
        <f t="shared" si="87"/>
        <v>73</v>
      </c>
      <c r="AD33" s="4">
        <f t="shared" si="87"/>
        <v>73</v>
      </c>
      <c r="AE33" s="4">
        <f t="shared" si="87"/>
        <v>73</v>
      </c>
      <c r="AF33" s="4">
        <f t="shared" si="87"/>
        <v>73</v>
      </c>
      <c r="AG33" s="4">
        <f t="shared" si="87"/>
        <v>73</v>
      </c>
      <c r="AH33" s="4">
        <f t="shared" si="87"/>
        <v>73</v>
      </c>
      <c r="AI33" s="4">
        <f t="shared" si="87"/>
        <v>73</v>
      </c>
      <c r="AJ33" s="4">
        <f t="shared" si="87"/>
        <v>73</v>
      </c>
      <c r="AK33" s="4">
        <f t="shared" si="87"/>
        <v>73</v>
      </c>
      <c r="AL33" s="4">
        <f t="shared" si="87"/>
        <v>73</v>
      </c>
      <c r="AM33" s="3">
        <f t="shared" si="87"/>
        <v>73</v>
      </c>
    </row>
    <row r="34" spans="2:39" ht="14.25" thickBot="1">
      <c r="B34" s="10" t="s">
        <v>37</v>
      </c>
      <c r="C34" s="29"/>
      <c r="D34" s="10">
        <f>D33*0.3</f>
        <v>2.4839999999999995</v>
      </c>
      <c r="E34" s="4">
        <f>E33*0.3</f>
        <v>2.4839999999999995</v>
      </c>
      <c r="F34" s="24">
        <f>F33*0.8</f>
        <v>8.1608000000000001</v>
      </c>
      <c r="G34" s="24">
        <f>G33*0.8</f>
        <v>8.8388000000000009</v>
      </c>
      <c r="H34" s="4">
        <f t="shared" ref="H34" si="88">H33*0.8</f>
        <v>9.7880000000000003</v>
      </c>
      <c r="I34" s="4">
        <f t="shared" ref="I34" si="89">I33*0.8</f>
        <v>12.6808</v>
      </c>
      <c r="J34" s="4">
        <f>J33*0.8</f>
        <v>12.951999999999998</v>
      </c>
      <c r="K34" s="4">
        <f>K33*1</f>
        <v>20.145</v>
      </c>
      <c r="L34" s="4">
        <f t="shared" ref="L34" si="90">L33*1</f>
        <v>21.500999999999998</v>
      </c>
      <c r="M34" s="4">
        <f t="shared" ref="M34" si="91">M33*1</f>
        <v>27.150999999999996</v>
      </c>
      <c r="N34" s="4">
        <f t="shared" ref="N34" si="92">N33*1</f>
        <v>32.801000000000002</v>
      </c>
      <c r="O34" s="4">
        <f t="shared" ref="O34" si="93">O33*1</f>
        <v>38.451000000000001</v>
      </c>
      <c r="P34" s="4">
        <f t="shared" ref="P34" si="94">P33*1</f>
        <v>44.100999999999992</v>
      </c>
      <c r="Q34" s="4">
        <f t="shared" ref="Q34" si="95">Q33*1</f>
        <v>49.750999999999998</v>
      </c>
      <c r="R34" s="4">
        <f t="shared" ref="R34" si="96">R33*1</f>
        <v>54.607000000000006</v>
      </c>
      <c r="S34" s="4">
        <f t="shared" ref="S34" si="97">S33*1</f>
        <v>59.157000000000004</v>
      </c>
      <c r="T34" s="4">
        <f t="shared" ref="T34" si="98">T33*1</f>
        <v>62.738999999999997</v>
      </c>
      <c r="U34" s="4">
        <f t="shared" ref="U34" si="99">U33*1</f>
        <v>66.089000000000013</v>
      </c>
      <c r="V34" s="4">
        <f t="shared" ref="V34" si="100">V33*1</f>
        <v>69.439000000000007</v>
      </c>
      <c r="W34" s="4">
        <f t="shared" ref="W34" si="101">W33*1</f>
        <v>72.789000000000001</v>
      </c>
      <c r="X34" s="4">
        <f t="shared" ref="X34" si="102">X33*1</f>
        <v>73</v>
      </c>
      <c r="Y34" s="4">
        <f t="shared" ref="Y34" si="103">Y33*1</f>
        <v>73</v>
      </c>
      <c r="Z34" s="4">
        <f t="shared" ref="Z34" si="104">Z33*1</f>
        <v>73</v>
      </c>
      <c r="AA34" s="4">
        <f t="shared" ref="AA34" si="105">AA33*1</f>
        <v>73</v>
      </c>
      <c r="AB34" s="4">
        <f t="shared" ref="AB34" si="106">AB33*1</f>
        <v>73</v>
      </c>
      <c r="AC34" s="4">
        <f t="shared" ref="AC34" si="107">AC33*1</f>
        <v>73</v>
      </c>
      <c r="AD34" s="4">
        <f t="shared" ref="AD34" si="108">AD33*1</f>
        <v>73</v>
      </c>
      <c r="AE34" s="4">
        <f t="shared" ref="AE34" si="109">AE33*1</f>
        <v>73</v>
      </c>
      <c r="AF34" s="4">
        <f t="shared" ref="AF34" si="110">AF33*1</f>
        <v>73</v>
      </c>
      <c r="AG34" s="4">
        <f t="shared" ref="AG34" si="111">AG33*1</f>
        <v>73</v>
      </c>
      <c r="AH34" s="4">
        <f t="shared" ref="AH34" si="112">AH33*1</f>
        <v>73</v>
      </c>
      <c r="AI34" s="4">
        <f t="shared" ref="AI34" si="113">AI33*1</f>
        <v>73</v>
      </c>
      <c r="AJ34" s="4">
        <f t="shared" ref="AJ34" si="114">AJ33*1</f>
        <v>73</v>
      </c>
      <c r="AK34" s="4">
        <f t="shared" ref="AK34" si="115">AK33*1</f>
        <v>73</v>
      </c>
      <c r="AL34" s="4">
        <f t="shared" ref="AL34" si="116">AL33*1</f>
        <v>73</v>
      </c>
      <c r="AM34" s="3">
        <f t="shared" ref="AM34" si="117">AM33*1</f>
        <v>73</v>
      </c>
    </row>
    <row r="35" spans="2:39" ht="14.25" thickBot="1">
      <c r="B35" s="26" t="s">
        <v>1</v>
      </c>
      <c r="C35" s="27"/>
      <c r="D35" s="6"/>
      <c r="E35" s="17">
        <f>E34/E24*100</f>
        <v>7.5272727272727256</v>
      </c>
      <c r="F35" s="17">
        <f t="shared" ref="F35" si="118">F34/F24*100</f>
        <v>16.3216</v>
      </c>
      <c r="G35" s="17">
        <f t="shared" ref="G35" si="119">G34/G24*100</f>
        <v>15.371826086956522</v>
      </c>
      <c r="H35" s="17">
        <f t="shared" ref="H35" si="120">H34/H24*100</f>
        <v>14.394117647058824</v>
      </c>
      <c r="I35" s="17">
        <f t="shared" ref="I35" si="121">I34/I24*100</f>
        <v>12.6808</v>
      </c>
      <c r="J35" s="17">
        <f t="shared" ref="J35" si="122">J34/J24*100</f>
        <v>12.574757281553397</v>
      </c>
      <c r="K35" s="17">
        <f t="shared" ref="K35" si="123">K34/K24*100</f>
        <v>14.597826086956523</v>
      </c>
      <c r="L35" s="17">
        <f t="shared" ref="L35" si="124">L34/L24*100</f>
        <v>14.334</v>
      </c>
      <c r="M35" s="17">
        <f t="shared" ref="M35" si="125">M34/M24*100</f>
        <v>13.575499999999998</v>
      </c>
      <c r="N35" s="17">
        <f t="shared" ref="N35" si="126">N34/N24*100</f>
        <v>13.120400000000002</v>
      </c>
      <c r="O35" s="17">
        <f t="shared" ref="O35" si="127">O34/O24*100</f>
        <v>12.817</v>
      </c>
      <c r="P35" s="17">
        <f t="shared" ref="P35" si="128">P34/P24*100</f>
        <v>12.600285714285711</v>
      </c>
      <c r="Q35" s="17">
        <f t="shared" ref="Q35" si="129">Q34/Q24*100</f>
        <v>12.437749999999999</v>
      </c>
      <c r="R35" s="17">
        <f t="shared" ref="R35" si="130">R34/R24*100</f>
        <v>12.134888888888892</v>
      </c>
      <c r="S35" s="17">
        <f t="shared" ref="S35" si="131">S34/S24*100</f>
        <v>11.8314</v>
      </c>
      <c r="T35" s="17">
        <f t="shared" ref="T35" si="132">T34/T24*100</f>
        <v>11.407090909090908</v>
      </c>
      <c r="U35" s="17">
        <f t="shared" ref="U35" si="133">U34/U24*100</f>
        <v>11.014833333333335</v>
      </c>
      <c r="V35" s="17">
        <f t="shared" ref="V35" si="134">V34/V24*100</f>
        <v>10.682923076923077</v>
      </c>
      <c r="W35" s="17">
        <f t="shared" ref="W35" si="135">W34/W24*100</f>
        <v>10.398428571428571</v>
      </c>
      <c r="X35" s="17">
        <f t="shared" ref="X35" si="136">X34/X24*100</f>
        <v>9.7333333333333325</v>
      </c>
      <c r="Y35" s="17">
        <f t="shared" ref="Y35" si="137">Y34/Y24*100</f>
        <v>9.125</v>
      </c>
      <c r="Z35" s="17">
        <f t="shared" ref="Z35" si="138">Z34/Z24*100</f>
        <v>8.5882352941176467</v>
      </c>
      <c r="AA35" s="17">
        <f t="shared" ref="AA35" si="139">AA34/AA24*100</f>
        <v>8.1111111111111107</v>
      </c>
      <c r="AB35" s="17">
        <f t="shared" ref="AB35" si="140">AB34/AB24*100</f>
        <v>7.6842105263157894</v>
      </c>
      <c r="AC35" s="17">
        <f t="shared" ref="AC35" si="141">AC34/AC24*100</f>
        <v>7.3</v>
      </c>
      <c r="AD35" s="17">
        <f t="shared" ref="AD35" si="142">AD34/AD24*100</f>
        <v>6.9523809523809526</v>
      </c>
      <c r="AE35" s="17">
        <f t="shared" ref="AE35" si="143">AE34/AE24*100</f>
        <v>6.6363636363636358</v>
      </c>
      <c r="AF35" s="17">
        <f t="shared" ref="AF35" si="144">AF34/AF24*100</f>
        <v>6.3478260869565224</v>
      </c>
      <c r="AG35" s="17">
        <f t="shared" ref="AG35" si="145">AG34/AG24*100</f>
        <v>6.0833333333333339</v>
      </c>
      <c r="AH35" s="17">
        <f t="shared" ref="AH35" si="146">AH34/AH24*100</f>
        <v>5.84</v>
      </c>
      <c r="AI35" s="17">
        <f t="shared" ref="AI35" si="147">AI34/AI24*100</f>
        <v>5.615384615384615</v>
      </c>
      <c r="AJ35" s="17">
        <f t="shared" ref="AJ35" si="148">AJ34/AJ24*100</f>
        <v>5.4074074074074074</v>
      </c>
      <c r="AK35" s="17">
        <f t="shared" ref="AK35" si="149">AK34/AK24*100</f>
        <v>5.2142857142857144</v>
      </c>
      <c r="AL35" s="17">
        <f t="shared" ref="AL35" si="150">AL34/AL24*100</f>
        <v>5.0344827586206895</v>
      </c>
      <c r="AM35" s="8">
        <f t="shared" ref="AM35" si="151">AM34/AM24*100</f>
        <v>4.8666666666666663</v>
      </c>
    </row>
    <row r="37" spans="2:39" ht="14.25" thickBot="1">
      <c r="D37" t="s">
        <v>39</v>
      </c>
    </row>
    <row r="38" spans="2:39" ht="14.25" thickBot="1">
      <c r="B38" s="6" t="s">
        <v>40</v>
      </c>
      <c r="C38" s="8"/>
      <c r="D38" s="17">
        <v>0</v>
      </c>
      <c r="E38" s="20">
        <v>33</v>
      </c>
      <c r="F38" s="17">
        <v>50</v>
      </c>
      <c r="G38" s="20">
        <v>57.5</v>
      </c>
      <c r="H38" s="20">
        <v>68</v>
      </c>
      <c r="I38" s="17">
        <v>100</v>
      </c>
      <c r="J38" s="20">
        <v>103</v>
      </c>
      <c r="K38" s="20">
        <v>138</v>
      </c>
      <c r="L38" s="17">
        <v>150</v>
      </c>
      <c r="M38" s="17">
        <v>200</v>
      </c>
      <c r="N38" s="17">
        <v>250</v>
      </c>
      <c r="O38" s="17">
        <v>300</v>
      </c>
      <c r="P38" s="17">
        <v>350</v>
      </c>
      <c r="Q38" s="17">
        <v>400</v>
      </c>
      <c r="R38" s="17">
        <v>450</v>
      </c>
      <c r="S38" s="17">
        <v>500</v>
      </c>
      <c r="T38" s="17">
        <v>550</v>
      </c>
      <c r="U38" s="17">
        <v>600</v>
      </c>
      <c r="V38" s="17">
        <v>650</v>
      </c>
      <c r="W38" s="17">
        <v>700</v>
      </c>
      <c r="X38" s="17">
        <v>750</v>
      </c>
      <c r="Y38" s="17">
        <v>800</v>
      </c>
      <c r="Z38" s="17">
        <v>850</v>
      </c>
      <c r="AA38" s="17">
        <v>900</v>
      </c>
      <c r="AB38" s="17">
        <v>950</v>
      </c>
      <c r="AC38" s="17">
        <v>1000</v>
      </c>
      <c r="AD38" s="18">
        <v>1050</v>
      </c>
      <c r="AE38" s="18">
        <v>1100</v>
      </c>
      <c r="AF38" s="18">
        <v>1150</v>
      </c>
      <c r="AG38" s="18">
        <v>1200</v>
      </c>
      <c r="AH38" s="18">
        <v>1250</v>
      </c>
      <c r="AI38" s="18">
        <v>1300</v>
      </c>
      <c r="AJ38" s="18">
        <v>1350</v>
      </c>
      <c r="AK38" s="18">
        <v>1400</v>
      </c>
      <c r="AL38" s="18">
        <v>1450</v>
      </c>
      <c r="AM38" s="18">
        <v>1500</v>
      </c>
    </row>
    <row r="39" spans="2:39">
      <c r="B39" s="13" t="s">
        <v>41</v>
      </c>
      <c r="C39" s="7"/>
      <c r="D39" s="11">
        <f t="shared" ref="D39:AM39" si="152">D33-D16</f>
        <v>1.0799999999999992</v>
      </c>
      <c r="E39" s="11">
        <f t="shared" si="152"/>
        <v>1.0799999999999992</v>
      </c>
      <c r="F39" s="11">
        <f t="shared" si="152"/>
        <v>1.4370000000000012</v>
      </c>
      <c r="G39" s="11">
        <f t="shared" si="152"/>
        <v>1.5945</v>
      </c>
      <c r="H39" s="11">
        <f t="shared" si="152"/>
        <v>1.8149999999999995</v>
      </c>
      <c r="I39" s="11">
        <f t="shared" si="152"/>
        <v>2.4869999999999983</v>
      </c>
      <c r="J39" s="11">
        <f t="shared" si="152"/>
        <v>2.5499999999999972</v>
      </c>
      <c r="K39" s="11">
        <f t="shared" si="152"/>
        <v>3.2850000000000001</v>
      </c>
      <c r="L39" s="11">
        <f t="shared" si="152"/>
        <v>3.536999999999999</v>
      </c>
      <c r="M39" s="11">
        <f t="shared" si="152"/>
        <v>4.5869999999999962</v>
      </c>
      <c r="N39" s="11">
        <f t="shared" si="152"/>
        <v>5.6370000000000005</v>
      </c>
      <c r="O39" s="11">
        <f t="shared" si="152"/>
        <v>6.6870000000000012</v>
      </c>
      <c r="P39" s="11">
        <f t="shared" si="152"/>
        <v>7.7369999999999877</v>
      </c>
      <c r="Q39" s="11">
        <f t="shared" si="152"/>
        <v>9.7880000000000038</v>
      </c>
      <c r="R39" s="11">
        <f t="shared" si="152"/>
        <v>11.19400000000001</v>
      </c>
      <c r="S39" s="11">
        <f t="shared" si="152"/>
        <v>12.294000000000004</v>
      </c>
      <c r="T39" s="11">
        <f t="shared" si="152"/>
        <v>12.425999999999995</v>
      </c>
      <c r="U39" s="11">
        <f t="shared" si="152"/>
        <v>12.419000000000011</v>
      </c>
      <c r="V39" s="11">
        <f t="shared" si="152"/>
        <v>13.269000000000005</v>
      </c>
      <c r="W39" s="11">
        <f t="shared" si="152"/>
        <v>14.119</v>
      </c>
      <c r="X39" s="11">
        <f t="shared" si="152"/>
        <v>11.829999999999998</v>
      </c>
      <c r="Y39" s="11">
        <f t="shared" si="152"/>
        <v>9.3299999999999983</v>
      </c>
      <c r="Z39" s="11">
        <f t="shared" si="152"/>
        <v>6.8299999999999983</v>
      </c>
      <c r="AA39" s="11">
        <f t="shared" si="152"/>
        <v>5</v>
      </c>
      <c r="AB39" s="45">
        <f t="shared" si="152"/>
        <v>5</v>
      </c>
      <c r="AC39" s="45">
        <f t="shared" si="152"/>
        <v>5</v>
      </c>
      <c r="AD39" s="45">
        <f t="shared" si="152"/>
        <v>5</v>
      </c>
      <c r="AE39" s="45">
        <f t="shared" si="152"/>
        <v>5</v>
      </c>
      <c r="AF39" s="45">
        <f t="shared" si="152"/>
        <v>5</v>
      </c>
      <c r="AG39" s="45">
        <f t="shared" si="152"/>
        <v>5</v>
      </c>
      <c r="AH39" s="45">
        <f t="shared" si="152"/>
        <v>5</v>
      </c>
      <c r="AI39" s="45">
        <f t="shared" si="152"/>
        <v>5</v>
      </c>
      <c r="AJ39" s="45">
        <f t="shared" si="152"/>
        <v>5</v>
      </c>
      <c r="AK39" s="45">
        <f t="shared" si="152"/>
        <v>5</v>
      </c>
      <c r="AL39" s="45">
        <f t="shared" si="152"/>
        <v>5</v>
      </c>
      <c r="AM39" s="46">
        <f t="shared" si="152"/>
        <v>5</v>
      </c>
    </row>
    <row r="40" spans="2:39">
      <c r="B40" s="10" t="s">
        <v>42</v>
      </c>
      <c r="C40" s="3"/>
      <c r="D40" s="5">
        <f t="shared" ref="D40:AM40" si="153">D39/D16*100</f>
        <v>14.999999999999988</v>
      </c>
      <c r="E40" s="5">
        <f t="shared" si="153"/>
        <v>14.999999999999988</v>
      </c>
      <c r="F40" s="5">
        <f t="shared" si="153"/>
        <v>16.396622546782304</v>
      </c>
      <c r="G40" s="5">
        <f t="shared" si="153"/>
        <v>16.865876877512161</v>
      </c>
      <c r="H40" s="5">
        <f t="shared" si="153"/>
        <v>17.418426103646826</v>
      </c>
      <c r="I40" s="5">
        <f t="shared" si="153"/>
        <v>18.609697695300795</v>
      </c>
      <c r="J40" s="5">
        <f t="shared" si="153"/>
        <v>18.695014662756577</v>
      </c>
      <c r="K40" s="5">
        <f t="shared" si="153"/>
        <v>19.483985765124558</v>
      </c>
      <c r="L40" s="5">
        <f t="shared" si="153"/>
        <v>19.689378757515026</v>
      </c>
      <c r="M40" s="5">
        <f t="shared" si="153"/>
        <v>20.328842403829093</v>
      </c>
      <c r="N40" s="5">
        <f t="shared" si="153"/>
        <v>20.751730231188336</v>
      </c>
      <c r="O40" s="5">
        <f t="shared" si="153"/>
        <v>21.052134491877602</v>
      </c>
      <c r="P40" s="5">
        <f t="shared" si="153"/>
        <v>21.276537234627618</v>
      </c>
      <c r="Q40" s="5">
        <f t="shared" si="153"/>
        <v>24.492655706528552</v>
      </c>
      <c r="R40" s="5">
        <f t="shared" si="153"/>
        <v>25.784903139612581</v>
      </c>
      <c r="S40" s="5">
        <f t="shared" si="153"/>
        <v>26.233915882465919</v>
      </c>
      <c r="T40" s="5">
        <f t="shared" si="153"/>
        <v>24.697394311609315</v>
      </c>
      <c r="U40" s="5">
        <f t="shared" si="153"/>
        <v>23.139556549282673</v>
      </c>
      <c r="V40" s="5">
        <f t="shared" si="153"/>
        <v>23.622930389887848</v>
      </c>
      <c r="W40" s="5">
        <f t="shared" si="153"/>
        <v>24.0651099369354</v>
      </c>
      <c r="X40" s="5">
        <f t="shared" si="153"/>
        <v>19.339545528854011</v>
      </c>
      <c r="Y40" s="5">
        <f t="shared" si="153"/>
        <v>14.653683053243283</v>
      </c>
      <c r="Z40" s="5">
        <f t="shared" si="153"/>
        <v>10.321898141151577</v>
      </c>
      <c r="AA40" s="5">
        <f t="shared" si="153"/>
        <v>7.3529411764705888</v>
      </c>
      <c r="AB40" s="5">
        <f t="shared" si="153"/>
        <v>7.3529411764705888</v>
      </c>
      <c r="AC40" s="5">
        <f t="shared" si="153"/>
        <v>7.3529411764705888</v>
      </c>
      <c r="AD40" s="5">
        <f t="shared" si="153"/>
        <v>7.3529411764705888</v>
      </c>
      <c r="AE40" s="5">
        <f t="shared" si="153"/>
        <v>7.3529411764705888</v>
      </c>
      <c r="AF40" s="5">
        <f t="shared" si="153"/>
        <v>7.3529411764705888</v>
      </c>
      <c r="AG40" s="5">
        <f t="shared" si="153"/>
        <v>7.3529411764705888</v>
      </c>
      <c r="AH40" s="5">
        <f t="shared" si="153"/>
        <v>7.3529411764705888</v>
      </c>
      <c r="AI40" s="5">
        <f t="shared" si="153"/>
        <v>7.3529411764705888</v>
      </c>
      <c r="AJ40" s="5">
        <f t="shared" si="153"/>
        <v>7.3529411764705888</v>
      </c>
      <c r="AK40" s="5">
        <f t="shared" si="153"/>
        <v>7.3529411764705888</v>
      </c>
      <c r="AL40" s="5">
        <f t="shared" si="153"/>
        <v>7.3529411764705888</v>
      </c>
      <c r="AM40" s="21">
        <f t="shared" si="153"/>
        <v>7.3529411764705888</v>
      </c>
    </row>
    <row r="41" spans="2:39" ht="14.25" thickBot="1">
      <c r="B41" s="14"/>
      <c r="C41" s="3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22"/>
    </row>
    <row r="42" spans="2:39">
      <c r="D42" s="19"/>
      <c r="E42" s="19" t="s">
        <v>8</v>
      </c>
      <c r="F42" s="19"/>
      <c r="G42" s="19" t="s">
        <v>9</v>
      </c>
      <c r="H42" s="19" t="s">
        <v>10</v>
      </c>
      <c r="I42" s="19"/>
      <c r="J42" s="19" t="s">
        <v>11</v>
      </c>
      <c r="K42" s="19" t="s">
        <v>12</v>
      </c>
      <c r="L42" s="19"/>
      <c r="M42" t="s">
        <v>17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t="s">
        <v>15</v>
      </c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2:39">
      <c r="M43" t="s">
        <v>13</v>
      </c>
      <c r="X43" t="s">
        <v>16</v>
      </c>
    </row>
    <row r="44" spans="2:39">
      <c r="M44" t="s">
        <v>14</v>
      </c>
    </row>
    <row r="45" spans="2:39" ht="14.25" thickBot="1"/>
    <row r="46" spans="2:39" ht="14.25" thickBot="1">
      <c r="B46" s="15" t="s">
        <v>18</v>
      </c>
      <c r="C46" s="8"/>
      <c r="D46" s="17">
        <v>0</v>
      </c>
      <c r="E46" s="47">
        <v>33</v>
      </c>
      <c r="F46" s="47">
        <v>50</v>
      </c>
      <c r="G46" s="47">
        <v>57.5</v>
      </c>
      <c r="H46" s="47">
        <v>68</v>
      </c>
      <c r="I46" s="47">
        <v>100</v>
      </c>
      <c r="J46" s="47">
        <v>103</v>
      </c>
      <c r="K46" s="47">
        <v>138</v>
      </c>
      <c r="L46" s="17">
        <v>150</v>
      </c>
      <c r="M46" s="17">
        <v>200</v>
      </c>
      <c r="N46" s="17">
        <v>250</v>
      </c>
      <c r="O46" s="17">
        <v>300</v>
      </c>
      <c r="P46" s="17">
        <v>350</v>
      </c>
      <c r="Q46" s="17">
        <v>400</v>
      </c>
      <c r="R46" s="17">
        <v>450</v>
      </c>
      <c r="S46" s="17">
        <v>500</v>
      </c>
      <c r="T46" s="17">
        <v>550</v>
      </c>
      <c r="U46" s="17">
        <v>600</v>
      </c>
      <c r="V46" s="17">
        <v>650</v>
      </c>
      <c r="W46" s="17">
        <v>700</v>
      </c>
      <c r="X46" s="17">
        <v>750</v>
      </c>
      <c r="Y46" s="17">
        <v>800</v>
      </c>
      <c r="Z46" s="17">
        <v>850</v>
      </c>
      <c r="AA46" s="17">
        <v>900</v>
      </c>
      <c r="AB46" s="17">
        <v>950</v>
      </c>
      <c r="AC46" s="17">
        <v>1000</v>
      </c>
      <c r="AD46" s="18">
        <v>1050</v>
      </c>
      <c r="AE46" s="18">
        <v>1100</v>
      </c>
      <c r="AF46" s="18">
        <v>1150</v>
      </c>
      <c r="AG46" s="18">
        <v>1200</v>
      </c>
      <c r="AH46" s="18">
        <v>1250</v>
      </c>
      <c r="AI46" s="18">
        <v>1300</v>
      </c>
      <c r="AJ46" s="18">
        <v>1350</v>
      </c>
      <c r="AK46" s="18">
        <v>1400</v>
      </c>
      <c r="AL46" s="18">
        <v>1450</v>
      </c>
      <c r="AM46" s="18">
        <v>1500</v>
      </c>
    </row>
    <row r="47" spans="2:39">
      <c r="B47" s="31" t="s">
        <v>43</v>
      </c>
      <c r="C47" s="33"/>
      <c r="D47" s="38"/>
      <c r="E47" s="11">
        <f t="shared" ref="E47:AM47" si="154">E18</f>
        <v>6.5454545454545459</v>
      </c>
      <c r="F47" s="11">
        <f t="shared" si="154"/>
        <v>14.022399999999999</v>
      </c>
      <c r="G47" s="11">
        <f t="shared" si="154"/>
        <v>13.153391304347828</v>
      </c>
      <c r="H47" s="11">
        <f t="shared" si="154"/>
        <v>12.258823529411766</v>
      </c>
      <c r="I47" s="11">
        <f t="shared" si="154"/>
        <v>10.691200000000002</v>
      </c>
      <c r="J47" s="11">
        <f t="shared" si="154"/>
        <v>13.242718446601941</v>
      </c>
      <c r="K47" s="11">
        <f t="shared" si="154"/>
        <v>12.217391304347826</v>
      </c>
      <c r="L47" s="11">
        <f t="shared" si="154"/>
        <v>11.975999999999999</v>
      </c>
      <c r="M47" s="11">
        <f t="shared" si="154"/>
        <v>11.282</v>
      </c>
      <c r="N47" s="11">
        <f t="shared" si="154"/>
        <v>10.865600000000001</v>
      </c>
      <c r="O47" s="11">
        <f t="shared" si="154"/>
        <v>10.588000000000001</v>
      </c>
      <c r="P47" s="11">
        <f t="shared" si="154"/>
        <v>10.389714285714287</v>
      </c>
      <c r="Q47" s="11">
        <f t="shared" si="154"/>
        <v>9.9907499999999985</v>
      </c>
      <c r="R47" s="11">
        <f t="shared" si="154"/>
        <v>9.6473333333333322</v>
      </c>
      <c r="S47" s="11">
        <f t="shared" si="154"/>
        <v>9.3726000000000003</v>
      </c>
      <c r="T47" s="11">
        <f t="shared" si="154"/>
        <v>9.1478181818181827</v>
      </c>
      <c r="U47" s="11">
        <f t="shared" si="154"/>
        <v>8.9450000000000003</v>
      </c>
      <c r="V47" s="11">
        <f t="shared" si="154"/>
        <v>8.6415384615384614</v>
      </c>
      <c r="W47" s="11">
        <f t="shared" si="154"/>
        <v>8.3814285714285717</v>
      </c>
      <c r="X47" s="11">
        <f t="shared" si="154"/>
        <v>8.1560000000000006</v>
      </c>
      <c r="Y47" s="11">
        <f t="shared" si="154"/>
        <v>7.9587500000000002</v>
      </c>
      <c r="Z47" s="11">
        <f t="shared" si="154"/>
        <v>7.7847058823529407</v>
      </c>
      <c r="AA47" s="11">
        <f t="shared" si="154"/>
        <v>7.5555555555555554</v>
      </c>
      <c r="AB47" s="11">
        <f t="shared" si="154"/>
        <v>7.1578947368421044</v>
      </c>
      <c r="AC47" s="11">
        <f t="shared" si="154"/>
        <v>6.8000000000000007</v>
      </c>
      <c r="AD47" s="11">
        <f t="shared" si="154"/>
        <v>6.4761904761904754</v>
      </c>
      <c r="AE47" s="11">
        <f t="shared" si="154"/>
        <v>6.1818181818181817</v>
      </c>
      <c r="AF47" s="11">
        <f t="shared" si="154"/>
        <v>5.9130434782608692</v>
      </c>
      <c r="AG47" s="11">
        <f t="shared" si="154"/>
        <v>5.6666666666666661</v>
      </c>
      <c r="AH47" s="11">
        <f t="shared" si="154"/>
        <v>5.4399999999999995</v>
      </c>
      <c r="AI47" s="11">
        <f t="shared" si="154"/>
        <v>5.2307692307692308</v>
      </c>
      <c r="AJ47" s="11">
        <f t="shared" si="154"/>
        <v>5.0370370370370372</v>
      </c>
      <c r="AK47" s="11">
        <f t="shared" si="154"/>
        <v>4.8571428571428568</v>
      </c>
      <c r="AL47" s="11">
        <f t="shared" si="154"/>
        <v>4.6896551724137936</v>
      </c>
      <c r="AM47" s="39">
        <f t="shared" si="154"/>
        <v>4.5333333333333332</v>
      </c>
    </row>
    <row r="48" spans="2:39">
      <c r="B48" s="32" t="s">
        <v>44</v>
      </c>
      <c r="C48" s="34"/>
      <c r="D48" s="40"/>
      <c r="E48" s="5">
        <f t="shared" ref="E48:AM48" si="155">E35</f>
        <v>7.5272727272727256</v>
      </c>
      <c r="F48" s="5">
        <f t="shared" si="155"/>
        <v>16.3216</v>
      </c>
      <c r="G48" s="5">
        <f t="shared" si="155"/>
        <v>15.371826086956522</v>
      </c>
      <c r="H48" s="5">
        <f t="shared" si="155"/>
        <v>14.394117647058824</v>
      </c>
      <c r="I48" s="5">
        <f t="shared" si="155"/>
        <v>12.6808</v>
      </c>
      <c r="J48" s="5">
        <f t="shared" si="155"/>
        <v>12.574757281553397</v>
      </c>
      <c r="K48" s="5">
        <f t="shared" si="155"/>
        <v>14.597826086956523</v>
      </c>
      <c r="L48" s="5">
        <f t="shared" si="155"/>
        <v>14.334</v>
      </c>
      <c r="M48" s="5">
        <f t="shared" si="155"/>
        <v>13.575499999999998</v>
      </c>
      <c r="N48" s="5">
        <f t="shared" si="155"/>
        <v>13.120400000000002</v>
      </c>
      <c r="O48" s="5">
        <f t="shared" si="155"/>
        <v>12.817</v>
      </c>
      <c r="P48" s="5">
        <f t="shared" si="155"/>
        <v>12.600285714285711</v>
      </c>
      <c r="Q48" s="5">
        <f t="shared" si="155"/>
        <v>12.437749999999999</v>
      </c>
      <c r="R48" s="5">
        <f t="shared" si="155"/>
        <v>12.134888888888892</v>
      </c>
      <c r="S48" s="5">
        <f t="shared" si="155"/>
        <v>11.8314</v>
      </c>
      <c r="T48" s="5">
        <f t="shared" si="155"/>
        <v>11.407090909090908</v>
      </c>
      <c r="U48" s="5">
        <f t="shared" si="155"/>
        <v>11.014833333333335</v>
      </c>
      <c r="V48" s="5">
        <f t="shared" si="155"/>
        <v>10.682923076923077</v>
      </c>
      <c r="W48" s="5">
        <f t="shared" si="155"/>
        <v>10.398428571428571</v>
      </c>
      <c r="X48" s="5">
        <f t="shared" si="155"/>
        <v>9.7333333333333325</v>
      </c>
      <c r="Y48" s="5">
        <f t="shared" si="155"/>
        <v>9.125</v>
      </c>
      <c r="Z48" s="5">
        <f t="shared" si="155"/>
        <v>8.5882352941176467</v>
      </c>
      <c r="AA48" s="5">
        <f t="shared" si="155"/>
        <v>8.1111111111111107</v>
      </c>
      <c r="AB48" s="5">
        <f t="shared" si="155"/>
        <v>7.6842105263157894</v>
      </c>
      <c r="AC48" s="5">
        <f t="shared" si="155"/>
        <v>7.3</v>
      </c>
      <c r="AD48" s="5">
        <f t="shared" si="155"/>
        <v>6.9523809523809526</v>
      </c>
      <c r="AE48" s="5">
        <f t="shared" si="155"/>
        <v>6.6363636363636358</v>
      </c>
      <c r="AF48" s="5">
        <f t="shared" si="155"/>
        <v>6.3478260869565224</v>
      </c>
      <c r="AG48" s="5">
        <f t="shared" si="155"/>
        <v>6.0833333333333339</v>
      </c>
      <c r="AH48" s="5">
        <f t="shared" si="155"/>
        <v>5.84</v>
      </c>
      <c r="AI48" s="5">
        <f t="shared" si="155"/>
        <v>5.615384615384615</v>
      </c>
      <c r="AJ48" s="5">
        <f t="shared" si="155"/>
        <v>5.4074074074074074</v>
      </c>
      <c r="AK48" s="5">
        <f t="shared" si="155"/>
        <v>5.2142857142857144</v>
      </c>
      <c r="AL48" s="5">
        <f t="shared" si="155"/>
        <v>5.0344827586206895</v>
      </c>
      <c r="AM48" s="21">
        <f t="shared" si="155"/>
        <v>4.8666666666666663</v>
      </c>
    </row>
    <row r="49" spans="2:39">
      <c r="B49" s="10" t="s">
        <v>19</v>
      </c>
      <c r="C49" s="3"/>
      <c r="D49" s="10">
        <f t="shared" ref="D49:H49" si="156">(16.98809+0.174*D46-0.0011*(D46)^2+0.00000154*(D46)^3)/1.015</f>
        <v>16.737034482758624</v>
      </c>
      <c r="E49" s="4">
        <f t="shared" si="156"/>
        <v>21.268505399014778</v>
      </c>
      <c r="F49" s="4">
        <f t="shared" si="156"/>
        <v>22.788758620689656</v>
      </c>
      <c r="G49" s="4">
        <f t="shared" si="156"/>
        <v>23.299491071428573</v>
      </c>
      <c r="H49" s="4">
        <f t="shared" si="156"/>
        <v>23.860015054187194</v>
      </c>
      <c r="I49" s="4">
        <f>(16.98809+0.174*I46-0.0011*(I46)^2+0.00000154*(I46)^3)/1.015</f>
        <v>24.559694581280787</v>
      </c>
      <c r="J49" s="4">
        <f t="shared" ref="J49:P49" si="157">(16.98809+0.174*J46-0.0011*(J46)^2+0.00000154*(J46)^3)/1.015</f>
        <v>24.554669536945816</v>
      </c>
      <c r="K49" s="4">
        <f t="shared" si="157"/>
        <v>23.742779192118228</v>
      </c>
      <c r="L49" s="4">
        <f t="shared" si="157"/>
        <v>23.187773399014777</v>
      </c>
      <c r="M49" s="4">
        <f t="shared" si="157"/>
        <v>19.810926108374382</v>
      </c>
      <c r="N49" s="4">
        <f t="shared" si="157"/>
        <v>15.567083743842366</v>
      </c>
      <c r="O49" s="4">
        <f t="shared" si="157"/>
        <v>11.594177339901472</v>
      </c>
      <c r="P49" s="4">
        <f t="shared" si="157"/>
        <v>9.030137931034492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3"/>
    </row>
    <row r="50" spans="2:39">
      <c r="B50" s="10" t="s">
        <v>20</v>
      </c>
      <c r="C50" s="3"/>
      <c r="D50" s="10">
        <f>(0.091508+0.000434*D46-0.0000017*(D46)^2+0.000000000934*(D46)^3)*100</f>
        <v>9.1508000000000003</v>
      </c>
      <c r="E50" s="4">
        <f t="shared" ref="E50:R50" si="158">(0.091508+0.000434*E46-0.0000017*(E46)^2+0.000000000934*(E46)^3)*100</f>
        <v>10.401226515800001</v>
      </c>
      <c r="F50" s="4">
        <f t="shared" si="158"/>
        <v>10.907475</v>
      </c>
      <c r="G50" s="4">
        <f t="shared" si="158"/>
        <v>11.101993715625001</v>
      </c>
      <c r="H50" s="4">
        <f t="shared" si="158"/>
        <v>11.345287948800001</v>
      </c>
      <c r="I50" s="4">
        <f t="shared" si="158"/>
        <v>11.8842</v>
      </c>
      <c r="J50" s="4">
        <f t="shared" si="158"/>
        <v>11.919530701799999</v>
      </c>
      <c r="K50" s="4">
        <f t="shared" si="158"/>
        <v>12.1479819248</v>
      </c>
      <c r="L50" s="4">
        <f t="shared" si="158"/>
        <v>12.151024999999999</v>
      </c>
      <c r="M50" s="4">
        <f t="shared" si="158"/>
        <v>11.778000000000002</v>
      </c>
      <c r="N50" s="4">
        <f t="shared" si="158"/>
        <v>10.835175000000003</v>
      </c>
      <c r="O50" s="4">
        <f t="shared" si="158"/>
        <v>9.3925999999999998</v>
      </c>
      <c r="P50" s="4">
        <f t="shared" si="158"/>
        <v>7.5203249999999997</v>
      </c>
      <c r="Q50" s="4">
        <f t="shared" si="158"/>
        <v>5.2883999999999993</v>
      </c>
      <c r="R50" s="4">
        <f t="shared" si="158"/>
        <v>2.766875000000002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3"/>
    </row>
    <row r="51" spans="2:39">
      <c r="B51" s="32" t="s">
        <v>21</v>
      </c>
      <c r="C51" s="34"/>
      <c r="D51" s="10"/>
      <c r="E51" s="4"/>
      <c r="F51" s="4"/>
      <c r="G51" s="4"/>
      <c r="H51" s="4"/>
      <c r="I51" s="4">
        <v>7.83</v>
      </c>
      <c r="J51" s="4">
        <v>7.83</v>
      </c>
      <c r="K51" s="4">
        <v>7.83</v>
      </c>
      <c r="L51" s="4">
        <v>7.83</v>
      </c>
      <c r="M51" s="4">
        <v>7.83</v>
      </c>
      <c r="N51" s="4">
        <v>7.83</v>
      </c>
      <c r="O51" s="4">
        <v>7.83</v>
      </c>
      <c r="P51" s="4">
        <v>7.83</v>
      </c>
      <c r="Q51" s="4">
        <v>7.83</v>
      </c>
      <c r="R51" s="4">
        <v>7.83</v>
      </c>
      <c r="S51" s="4">
        <v>7.83</v>
      </c>
      <c r="T51" s="4">
        <v>7.83</v>
      </c>
      <c r="U51" s="4">
        <v>7.83</v>
      </c>
      <c r="V51" s="4">
        <v>7.83</v>
      </c>
      <c r="W51" s="4">
        <v>7.83</v>
      </c>
      <c r="X51" s="4">
        <v>7.83</v>
      </c>
      <c r="Y51" s="4">
        <v>7.83</v>
      </c>
      <c r="Z51" s="4">
        <v>7.83</v>
      </c>
      <c r="AA51" s="4">
        <v>7.83</v>
      </c>
      <c r="AB51" s="4">
        <v>7.83</v>
      </c>
      <c r="AC51" s="4">
        <v>7.83</v>
      </c>
      <c r="AD51" s="4">
        <v>7.83</v>
      </c>
      <c r="AE51" s="4">
        <v>7.83</v>
      </c>
      <c r="AF51" s="4">
        <v>7.83</v>
      </c>
      <c r="AG51" s="4">
        <v>7.83</v>
      </c>
      <c r="AH51" s="4">
        <v>7.83</v>
      </c>
      <c r="AI51" s="4">
        <v>7.83</v>
      </c>
      <c r="AJ51" s="4">
        <v>7.83</v>
      </c>
      <c r="AK51" s="4">
        <v>7.83</v>
      </c>
      <c r="AL51" s="4">
        <v>7.83</v>
      </c>
      <c r="AM51" s="3">
        <v>7.83</v>
      </c>
    </row>
    <row r="52" spans="2:39">
      <c r="B52" s="32" t="s">
        <v>22</v>
      </c>
      <c r="C52" s="34"/>
      <c r="D52" s="10"/>
      <c r="E52" s="4"/>
      <c r="F52" s="4"/>
      <c r="G52" s="4"/>
      <c r="H52" s="4"/>
      <c r="I52" s="4">
        <v>8</v>
      </c>
      <c r="J52" s="4">
        <v>8</v>
      </c>
      <c r="K52" s="4">
        <v>8</v>
      </c>
      <c r="L52" s="4">
        <v>8</v>
      </c>
      <c r="M52" s="4">
        <v>8</v>
      </c>
      <c r="N52" s="4">
        <v>8</v>
      </c>
      <c r="O52" s="4">
        <v>8</v>
      </c>
      <c r="P52" s="4">
        <v>8</v>
      </c>
      <c r="Q52" s="4">
        <v>8</v>
      </c>
      <c r="R52" s="4">
        <v>8</v>
      </c>
      <c r="S52" s="4">
        <v>8</v>
      </c>
      <c r="T52" s="4">
        <v>8</v>
      </c>
      <c r="U52" s="4">
        <v>8</v>
      </c>
      <c r="V52" s="4">
        <v>8</v>
      </c>
      <c r="W52" s="4">
        <v>8</v>
      </c>
      <c r="X52" s="4">
        <v>8</v>
      </c>
      <c r="Y52" s="4">
        <v>8</v>
      </c>
      <c r="Z52" s="4">
        <v>8</v>
      </c>
      <c r="AA52" s="4">
        <v>8</v>
      </c>
      <c r="AB52" s="4">
        <v>8</v>
      </c>
      <c r="AC52" s="4">
        <v>8</v>
      </c>
      <c r="AD52" s="4">
        <v>8</v>
      </c>
      <c r="AE52" s="4">
        <v>8</v>
      </c>
      <c r="AF52" s="4">
        <v>8</v>
      </c>
      <c r="AG52" s="4">
        <v>8</v>
      </c>
      <c r="AH52" s="4">
        <v>8</v>
      </c>
      <c r="AI52" s="4">
        <v>8</v>
      </c>
      <c r="AJ52" s="4">
        <v>8</v>
      </c>
      <c r="AK52" s="4">
        <v>8</v>
      </c>
      <c r="AL52" s="4">
        <v>8</v>
      </c>
      <c r="AM52" s="3">
        <v>8</v>
      </c>
    </row>
    <row r="53" spans="2:39" ht="14.25" thickBot="1">
      <c r="B53" s="35" t="s">
        <v>23</v>
      </c>
      <c r="C53" s="36"/>
      <c r="D53" s="41"/>
      <c r="E53" s="42"/>
      <c r="F53" s="42"/>
      <c r="G53" s="42"/>
      <c r="H53" s="42"/>
      <c r="I53" s="43">
        <v>10</v>
      </c>
      <c r="J53" s="43">
        <v>10</v>
      </c>
      <c r="K53" s="43">
        <v>10</v>
      </c>
      <c r="L53" s="43">
        <v>10</v>
      </c>
      <c r="M53" s="43">
        <v>10</v>
      </c>
      <c r="N53" s="43">
        <v>10</v>
      </c>
      <c r="O53" s="43">
        <v>10</v>
      </c>
      <c r="P53" s="43">
        <v>10</v>
      </c>
      <c r="Q53" s="43">
        <v>10</v>
      </c>
      <c r="R53" s="43">
        <v>10</v>
      </c>
      <c r="S53" s="43">
        <v>10</v>
      </c>
      <c r="T53" s="43">
        <v>10</v>
      </c>
      <c r="U53" s="43">
        <v>10</v>
      </c>
      <c r="V53" s="43">
        <v>10</v>
      </c>
      <c r="W53" s="43">
        <v>10</v>
      </c>
      <c r="X53" s="43">
        <v>10</v>
      </c>
      <c r="Y53" s="43">
        <v>10</v>
      </c>
      <c r="Z53" s="43">
        <v>10</v>
      </c>
      <c r="AA53" s="43">
        <v>10</v>
      </c>
      <c r="AB53" s="43">
        <v>10</v>
      </c>
      <c r="AC53" s="43">
        <v>10</v>
      </c>
      <c r="AD53" s="43">
        <v>10</v>
      </c>
      <c r="AE53" s="43">
        <v>10</v>
      </c>
      <c r="AF53" s="43">
        <v>10</v>
      </c>
      <c r="AG53" s="43">
        <v>10</v>
      </c>
      <c r="AH53" s="43">
        <v>10</v>
      </c>
      <c r="AI53" s="43">
        <v>10</v>
      </c>
      <c r="AJ53" s="43">
        <v>10</v>
      </c>
      <c r="AK53" s="43">
        <v>10</v>
      </c>
      <c r="AL53" s="43">
        <v>10</v>
      </c>
      <c r="AM53" s="44">
        <v>10</v>
      </c>
    </row>
  </sheetData>
  <phoneticPr fontId="1"/>
  <pageMargins left="0.11811023622047245" right="0.11811023622047245" top="0.35433070866141736" bottom="0.19685039370078741" header="0.15748031496062992" footer="0.11811023622047245"/>
  <pageSetup paperSize="9" scale="8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保険税比較(1)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KOGURE</dc:creator>
  <cp:lastModifiedBy>KOGURE</cp:lastModifiedBy>
  <cp:lastPrinted>2012-05-01T08:13:21Z</cp:lastPrinted>
  <dcterms:created xsi:type="dcterms:W3CDTF">2010-09-20T20:36:33Z</dcterms:created>
  <dcterms:modified xsi:type="dcterms:W3CDTF">2012-05-01T08:19:38Z</dcterms:modified>
</cp:coreProperties>
</file>